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administratsioon_finants_b_kuluplaanid\KINNITATUD EELARVE\2023 Kinnitatud eelarve\Tööjõukulude eelarve\2023.a lõpp\"/>
    </mc:Choice>
  </mc:AlternateContent>
  <xr:revisionPtr revIDLastSave="0" documentId="13_ncr:1_{9E6B9EEB-5967-40B3-875E-CFC4BE2CFD3A}" xr6:coauthVersionLast="36" xr6:coauthVersionMax="47" xr10:uidLastSave="{00000000-0000-0000-0000-000000000000}"/>
  <bookViews>
    <workbookView xWindow="-28920" yWindow="-120" windowWidth="29040" windowHeight="15996" xr2:uid="{DEF283F9-E6D6-4B7B-81B1-6606882D4A3F}"/>
  </bookViews>
  <sheets>
    <sheet name="üksuste põhine jaotus" sheetId="1" r:id="rId1"/>
    <sheet name="teenuspõhine jaotus" sheetId="5" r:id="rId2"/>
  </sheets>
  <definedNames>
    <definedName name="_xlnm._FilterDatabase" localSheetId="0" hidden="1">'üksuste põhine jaotus'!$A$8:$K$138</definedName>
    <definedName name="aili">OFFSET(graph_market_range,0,0,graph_jobfamily_levels,1)</definedName>
    <definedName name="bar_trend_letters_range">#REF!</definedName>
    <definedName name="box_25">OFFSET(#REF!,0,0,#REF!,1)</definedName>
    <definedName name="box_50">OFFSET(#REF!,0,0,#REF!,1)</definedName>
    <definedName name="box_75">OFFSET(#REF!,0,0,#REF!,1)</definedName>
    <definedName name="box_company">OFFSET(graph_company_range,0,1,graph_jobfamily_levels,1)</definedName>
    <definedName name="box_neg">OFFSET(#REF!,0,0,#REF!,1)</definedName>
    <definedName name="box_pos">OFFSET(#REF!,0,0,#REF!,1)</definedName>
    <definedName name="chart_bar_title">#REF!</definedName>
    <definedName name="chart_title">#REF!</definedName>
    <definedName name="currency">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6" localSheetId="1">#REF!</definedName>
    <definedName name="DATA6">#REF!</definedName>
    <definedName name="DATA9" localSheetId="1">#REF!</definedName>
    <definedName name="DATA9">#REF!</definedName>
    <definedName name="_xlnm.Database" localSheetId="1">#REF!</definedName>
    <definedName name="_xlnm.Database">#REF!</definedName>
    <definedName name="graph_company">OFFSET(graph_company_range,0,0,graph_jobfamily_levels,1)</definedName>
    <definedName name="graph_company_range">#REF!</definedName>
    <definedName name="graph_jobfamily_levels">#REF!</definedName>
    <definedName name="graph_level">OFFSET(graph_level_range,0,0,graph_jobfamily_levels,1)</definedName>
    <definedName name="graph_level_range">#REF!</definedName>
    <definedName name="graph_linej_truefalse">#REF!</definedName>
    <definedName name="graph_market">OFFSET(graph_market_range,0,0,graph_jobfamily_levels,1)</definedName>
    <definedName name="graph_market_range">#REF!</definedName>
    <definedName name="graph_vlookup_market">#REF!</definedName>
    <definedName name="graph_vlookup_market_column">#REF!</definedName>
    <definedName name="graphc_linej_truefalse">#REF!</definedName>
    <definedName name="inflation">#REF!</definedName>
    <definedName name="janne">INDIRECT(line_range_25)</definedName>
    <definedName name="line_10">INDIRECT(line_range_10)</definedName>
    <definedName name="line_25">INDIRECT(line_range_25)</definedName>
    <definedName name="line_50">INDIRECT(line_range_50)</definedName>
    <definedName name="line_75">INDIRECT(line_range_75)</definedName>
    <definedName name="line_90">INDIRECT(line_range_90)</definedName>
    <definedName name="line_range_10">#REF!</definedName>
    <definedName name="line_range_25">#REF!</definedName>
    <definedName name="line_range_50">#REF!</definedName>
    <definedName name="line_range_75">#REF!</definedName>
    <definedName name="line_range_90">#REF!</definedName>
    <definedName name="line_range_AV">#REF!</definedName>
    <definedName name="linec_address">#REF!</definedName>
    <definedName name="linec_address_points">#REF!</definedName>
    <definedName name="linec_bar_address_level">#REF!</definedName>
    <definedName name="linec_bar_column_level">#REF!</definedName>
    <definedName name="linec_bar_end_column">#REF!</definedName>
    <definedName name="linec_bar_job_range">#REF!</definedName>
    <definedName name="linec_bar_jobfamily">#REF!</definedName>
    <definedName name="linec_bar_jobfamily_lenght">#REF!</definedName>
    <definedName name="linec_bar_level_range">#REF!</definedName>
    <definedName name="linec_bar_lookup">#REF!</definedName>
    <definedName name="linec_bar_salary">#REF!</definedName>
    <definedName name="linec_bar_sheet">#REF!</definedName>
    <definedName name="linec_bar_start_row">#REF!</definedName>
    <definedName name="linec_column_points">#REF!</definedName>
    <definedName name="linec_counta">#REF!</definedName>
    <definedName name="linec_end_column">#REF!</definedName>
    <definedName name="linec_end_row">#REF!</definedName>
    <definedName name="linec_job">INDIRECT(linec_address)</definedName>
    <definedName name="linec_job_points">INDIRECT(linec_address_points)</definedName>
    <definedName name="linec_job_points_range">#REF!</definedName>
    <definedName name="linec_job_range">#REF!</definedName>
    <definedName name="linec_jobfamily">#REF!</definedName>
    <definedName name="linec_lookup">#REF!</definedName>
    <definedName name="linec_sheet">#REF!</definedName>
    <definedName name="linec_start_row">#REF!</definedName>
    <definedName name="linej_10">INDIRECT(linej_address_10)</definedName>
    <definedName name="linej_2_1_10" localSheetId="1">#REF!</definedName>
    <definedName name="linej_2_1_10">#REF!</definedName>
    <definedName name="linej_2_1_25" localSheetId="1">#REF!</definedName>
    <definedName name="linej_2_1_25">#REF!</definedName>
    <definedName name="linej_2_1_50" localSheetId="1">#REF!</definedName>
    <definedName name="linej_2_1_50">#REF!</definedName>
    <definedName name="linej_2_1_75" localSheetId="1">#REF!</definedName>
    <definedName name="linej_2_1_75">#REF!</definedName>
    <definedName name="linej_2_1_90" localSheetId="1">#REF!</definedName>
    <definedName name="linej_2_1_90">#REF!</definedName>
    <definedName name="linej_2_1_AV" localSheetId="1">#REF!</definedName>
    <definedName name="linej_2_1_AV">#REF!</definedName>
    <definedName name="linej_2_2_10" localSheetId="1">#REF!</definedName>
    <definedName name="linej_2_2_10">#REF!</definedName>
    <definedName name="linej_2_2_25" localSheetId="1">#REF!</definedName>
    <definedName name="linej_2_2_25">#REF!</definedName>
    <definedName name="linej_2_2_50" localSheetId="1">#REF!</definedName>
    <definedName name="linej_2_2_50">#REF!</definedName>
    <definedName name="linej_2_2_75" localSheetId="1">#REF!</definedName>
    <definedName name="linej_2_2_75">#REF!</definedName>
    <definedName name="linej_2_2_90" localSheetId="1">#REF!</definedName>
    <definedName name="linej_2_2_90">#REF!</definedName>
    <definedName name="linej_2_2_AV" localSheetId="1">#REF!</definedName>
    <definedName name="linej_2_2_AV">#REF!</definedName>
    <definedName name="linej_2_3_10" localSheetId="1">#REF!</definedName>
    <definedName name="linej_2_3_10">#REF!</definedName>
    <definedName name="linej_2_3_25" localSheetId="1">#REF!</definedName>
    <definedName name="linej_2_3_25">#REF!</definedName>
    <definedName name="linej_2_3_50" localSheetId="1">#REF!</definedName>
    <definedName name="linej_2_3_50">#REF!</definedName>
    <definedName name="linej_2_3_75" localSheetId="1">#REF!</definedName>
    <definedName name="linej_2_3_75">#REF!</definedName>
    <definedName name="linej_2_3_90" localSheetId="1">#REF!</definedName>
    <definedName name="linej_2_3_90">#REF!</definedName>
    <definedName name="linej_2_3_AV" localSheetId="1">#REF!</definedName>
    <definedName name="linej_2_3_AV">#REF!</definedName>
    <definedName name="linej_2_lookup" localSheetId="1">#REF!</definedName>
    <definedName name="linej_2_lookup">#REF!</definedName>
    <definedName name="linej_25">INDIRECT(linej_address_25)</definedName>
    <definedName name="linej_50">INDIRECT(linej_address_50)</definedName>
    <definedName name="linej_75">INDIRECT(linej_address_75)</definedName>
    <definedName name="linej_90">INDIRECT(linej_address_90)</definedName>
    <definedName name="linej_address_10">#REF!</definedName>
    <definedName name="linej_address_25">#REF!</definedName>
    <definedName name="linej_address_50">#REF!</definedName>
    <definedName name="linej_address_75">#REF!</definedName>
    <definedName name="linej_address_90">#REF!</definedName>
    <definedName name="linej_address_points">#REF!</definedName>
    <definedName name="linej_bar_address_10">#REF!</definedName>
    <definedName name="linej_bar_address_25">#REF!</definedName>
    <definedName name="linej_bar_address_50">#REF!</definedName>
    <definedName name="linej_bar_address_75">#REF!</definedName>
    <definedName name="linej_bar_address_90">#REF!</definedName>
    <definedName name="linej_bar_address_letters">#REF!</definedName>
    <definedName name="linej_bar_column_points">#REF!</definedName>
    <definedName name="linej_bar_counta">#REF!</definedName>
    <definedName name="linej_bar_end_column_10">#REF!</definedName>
    <definedName name="linej_bar_end_column_25">#REF!</definedName>
    <definedName name="linej_bar_end_column_50">#REF!</definedName>
    <definedName name="linej_bar_end_column_75">#REF!</definedName>
    <definedName name="linej_bar_end_column_90">#REF!</definedName>
    <definedName name="linej_bar_end_column_AV">#REF!</definedName>
    <definedName name="linej_bar_end_row">#REF!</definedName>
    <definedName name="linej_bar_job_level">#REF!</definedName>
    <definedName name="linej_bar_job_level_name">#REF!</definedName>
    <definedName name="linej_bar_jobfamily">#REF!</definedName>
    <definedName name="linej_bar_lookup">#REF!</definedName>
    <definedName name="linej_bar_points_range">#REF!</definedName>
    <definedName name="linej_bar_range_10">#REF!</definedName>
    <definedName name="linej_bar_range_25">#REF!</definedName>
    <definedName name="linej_bar_range_50">#REF!</definedName>
    <definedName name="linej_bar_range_75">#REF!</definedName>
    <definedName name="linej_bar_range_90">#REF!</definedName>
    <definedName name="linej_bar_range_AV">#REF!</definedName>
    <definedName name="linej_bar_sheet">#REF!</definedName>
    <definedName name="linej_bar_start_row">#REF!</definedName>
    <definedName name="linej_column_points">#REF!</definedName>
    <definedName name="linej_counta">#REF!</definedName>
    <definedName name="linej_end_column_10">#REF!</definedName>
    <definedName name="linej_end_column_25">#REF!</definedName>
    <definedName name="linej_end_column_50">#REF!</definedName>
    <definedName name="linej_end_column_75">#REF!</definedName>
    <definedName name="linej_end_column_90">#REF!</definedName>
    <definedName name="linej_end_column_AV">#REF!</definedName>
    <definedName name="linej_end_row">#REF!</definedName>
    <definedName name="linej_jobfamily">#REF!</definedName>
    <definedName name="linej_lookup">#REF!</definedName>
    <definedName name="linej_points">INDIRECT(linej_address_points)</definedName>
    <definedName name="linej_points_2" localSheetId="1">#REF!</definedName>
    <definedName name="linej_points_2">#REF!</definedName>
    <definedName name="linej_points_range">#REF!</definedName>
    <definedName name="linej_range_10">#REF!</definedName>
    <definedName name="linej_range_25">#REF!</definedName>
    <definedName name="linej_range_50">#REF!</definedName>
    <definedName name="linej_range_75">#REF!</definedName>
    <definedName name="linej_range_90">#REF!</definedName>
    <definedName name="linej_range_AV">#REF!</definedName>
    <definedName name="linej_sheet">#REF!</definedName>
    <definedName name="linej_start_row">#REF!</definedName>
    <definedName name="list_bar_jobfamily">OFFSET(#REF!,2,0,COUNTA(#REF!)-2,1)</definedName>
    <definedName name="list_inflation">#REF!</definedName>
    <definedName name="list_jobfamily">OFFSET(#REF!,1,0,COUNTA(#REF!)-1,1)</definedName>
    <definedName name="list_joblevels">#REF!</definedName>
    <definedName name="list_levels">#REF!</definedName>
    <definedName name="list_regions">#REF!</definedName>
    <definedName name="list_resultfamilies">OFFSET(#REF!,0,0,COUNTA(#REF!),1)</definedName>
    <definedName name="list_salaries">#REF!</definedName>
    <definedName name="lookup_column">#REF!</definedName>
    <definedName name="lookup_column_reverse">#REF!</definedName>
    <definedName name="lookup_jobfamily">#REF!</definedName>
    <definedName name="result_bar_jobfamily">#REF!</definedName>
    <definedName name="result_bar_level">#REF!</definedName>
    <definedName name="result_bar_region">#REF!</definedName>
    <definedName name="result_bar_salary">#REF!</definedName>
    <definedName name="result_inflation">#REF!</definedName>
    <definedName name="result_jobfamily">#REF!</definedName>
    <definedName name="result_region">#REF!</definedName>
    <definedName name="result_salary">#REF!</definedName>
    <definedName name="riigipühad">#REF!</definedName>
    <definedName name="SetS_1">#REF!</definedName>
    <definedName name="SetS_2">#REF!</definedName>
    <definedName name="SetS_3">#REF!</definedName>
    <definedName name="SetS_4">#REF!</definedName>
    <definedName name="SetSA_1">OFFSET(SetS_1,2,0,COUNTA(SetS_1),1)</definedName>
    <definedName name="SetSA_2">OFFSET(SetS_2,2,0,COUNTA(SetS_2),1)</definedName>
    <definedName name="SetSA_3">OFFSET(SetS_3,2,0,COUNTA(SetS_3),1)</definedName>
    <definedName name="SetSA_4">OFFSET(SetS_4,2,0,COUNTA(SetS_4),1)</definedName>
    <definedName name="SetSA_5" localSheetId="1">OFFSET(SetS_5,2,0,COUNTA(SetS_5),1)</definedName>
    <definedName name="SetSA_5">OFFSET(SetS_5,2,0,COUNTA(SetS_5),1)</definedName>
    <definedName name="teine">INDIRECT(line_range_90)</definedName>
    <definedName name="txt_level_1">#REF!</definedName>
    <definedName name="txt_level_2">#REF!</definedName>
    <definedName name="txt_level_3">#REF!</definedName>
    <definedName name="txt_level_4">#REF!</definedName>
    <definedName name="txt_level_5">#REF!</definedName>
    <definedName name="txt_level_6">#REF!</definedName>
    <definedName name="x_axis_bar_title">#REF!</definedName>
    <definedName name="x_axis_title">#REF!</definedName>
    <definedName name="y_axis_bar_title">#REF!</definedName>
    <definedName name="y_axis_tit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J63" i="1" l="1"/>
  <c r="J52" i="1"/>
  <c r="J20" i="1"/>
  <c r="J12" i="1"/>
  <c r="J9" i="1"/>
  <c r="E9" i="5"/>
  <c r="E10" i="5"/>
  <c r="E11" i="5"/>
  <c r="E12" i="5"/>
  <c r="E13" i="5"/>
  <c r="E14" i="5"/>
  <c r="E15" i="5"/>
  <c r="E16" i="5"/>
  <c r="E17" i="5"/>
  <c r="E18" i="5"/>
  <c r="E19" i="5"/>
  <c r="E20" i="5"/>
  <c r="E22" i="5"/>
  <c r="E23" i="5"/>
  <c r="E24" i="5"/>
  <c r="E25" i="5"/>
  <c r="E26" i="5"/>
  <c r="E27" i="5"/>
  <c r="E28" i="5"/>
  <c r="E29" i="5"/>
  <c r="E30" i="5"/>
  <c r="E31" i="5"/>
  <c r="E32" i="5"/>
  <c r="E33" i="5"/>
  <c r="E8" i="5"/>
  <c r="C34" i="5"/>
  <c r="D34" i="5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4" i="1"/>
  <c r="K115" i="1"/>
  <c r="K116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79" i="1"/>
  <c r="J43" i="1"/>
  <c r="J35" i="1"/>
  <c r="J31" i="1"/>
  <c r="K9" i="1"/>
  <c r="K12" i="1"/>
  <c r="K14" i="1"/>
  <c r="K15" i="1"/>
  <c r="K16" i="1"/>
  <c r="K17" i="1"/>
  <c r="K18" i="1"/>
  <c r="K19" i="1"/>
  <c r="K13" i="1"/>
  <c r="K22" i="1"/>
  <c r="K23" i="1"/>
  <c r="K24" i="1"/>
  <c r="K25" i="1"/>
  <c r="K26" i="1"/>
  <c r="K27" i="1"/>
  <c r="K29" i="1"/>
  <c r="K30" i="1"/>
  <c r="K21" i="1"/>
  <c r="I31" i="1"/>
  <c r="I12" i="1"/>
  <c r="I9" i="1"/>
  <c r="G12" i="1"/>
  <c r="G9" i="1"/>
  <c r="B21" i="5" l="1"/>
  <c r="B34" i="5" l="1"/>
  <c r="E21" i="5"/>
  <c r="E34" i="5" s="1"/>
  <c r="I99" i="1"/>
  <c r="K99" i="1" l="1"/>
  <c r="I117" i="1"/>
  <c r="K117" i="1" s="1"/>
  <c r="I113" i="1" l="1"/>
  <c r="K113" i="1" s="1"/>
  <c r="I112" i="1"/>
  <c r="K112" i="1" l="1"/>
  <c r="I78" i="1"/>
  <c r="K78" i="1" s="1"/>
  <c r="J71" i="1"/>
  <c r="H78" i="1"/>
  <c r="H138" i="1" s="1"/>
  <c r="J78" i="1"/>
  <c r="I36" i="1"/>
  <c r="J138" i="1" l="1"/>
  <c r="I77" i="1" l="1"/>
  <c r="K77" i="1" s="1"/>
  <c r="I75" i="1"/>
  <c r="K75" i="1" s="1"/>
  <c r="I74" i="1"/>
  <c r="K74" i="1" s="1"/>
  <c r="I70" i="1"/>
  <c r="I69" i="1"/>
  <c r="K69" i="1" s="1"/>
  <c r="I66" i="1"/>
  <c r="K66" i="1" s="1"/>
  <c r="I67" i="1"/>
  <c r="K67" i="1" s="1"/>
  <c r="I65" i="1"/>
  <c r="K65" i="1" s="1"/>
  <c r="I61" i="1"/>
  <c r="K61" i="1" s="1"/>
  <c r="I60" i="1"/>
  <c r="K60" i="1" s="1"/>
  <c r="I58" i="1"/>
  <c r="K58" i="1" s="1"/>
  <c r="I57" i="1"/>
  <c r="K57" i="1" s="1"/>
  <c r="I56" i="1"/>
  <c r="K56" i="1" s="1"/>
  <c r="I48" i="1"/>
  <c r="K48" i="1" s="1"/>
  <c r="I47" i="1"/>
  <c r="I50" i="1"/>
  <c r="K50" i="1" s="1"/>
  <c r="I39" i="1"/>
  <c r="K39" i="1" s="1"/>
  <c r="I37" i="1"/>
  <c r="I28" i="1"/>
  <c r="K11" i="1"/>
  <c r="K32" i="1"/>
  <c r="K33" i="1"/>
  <c r="K34" i="1"/>
  <c r="K36" i="1"/>
  <c r="K38" i="1"/>
  <c r="K40" i="1"/>
  <c r="K41" i="1"/>
  <c r="K42" i="1"/>
  <c r="K44" i="1"/>
  <c r="K45" i="1"/>
  <c r="K46" i="1"/>
  <c r="K49" i="1"/>
  <c r="K51" i="1"/>
  <c r="K53" i="1"/>
  <c r="K54" i="1"/>
  <c r="K55" i="1"/>
  <c r="K59" i="1"/>
  <c r="K62" i="1"/>
  <c r="K64" i="1"/>
  <c r="K68" i="1"/>
  <c r="K72" i="1"/>
  <c r="K73" i="1"/>
  <c r="K76" i="1"/>
  <c r="K136" i="1"/>
  <c r="K137" i="1"/>
  <c r="I20" i="1" l="1"/>
  <c r="K28" i="1"/>
  <c r="K37" i="1"/>
  <c r="I35" i="1"/>
  <c r="I63" i="1"/>
  <c r="I43" i="1"/>
  <c r="I71" i="1"/>
  <c r="I52" i="1"/>
  <c r="K70" i="1"/>
  <c r="K47" i="1"/>
  <c r="I138" i="1" l="1"/>
  <c r="G71" i="1"/>
  <c r="K71" i="1" s="1"/>
  <c r="G63" i="1"/>
  <c r="K63" i="1" s="1"/>
  <c r="G52" i="1"/>
  <c r="K52" i="1" s="1"/>
  <c r="G43" i="1"/>
  <c r="K43" i="1" s="1"/>
  <c r="G35" i="1"/>
  <c r="K35" i="1" s="1"/>
  <c r="G31" i="1"/>
  <c r="K31" i="1" s="1"/>
  <c r="G20" i="1"/>
  <c r="F138" i="1"/>
  <c r="K20" i="1" l="1"/>
  <c r="G138" i="1"/>
  <c r="K138" i="1" s="1"/>
  <c r="K10" i="1"/>
</calcChain>
</file>

<file path=xl/sharedStrings.xml><?xml version="1.0" encoding="utf-8"?>
<sst xmlns="http://schemas.openxmlformats.org/spreadsheetml/2006/main" count="417" uniqueCount="165">
  <si>
    <t>Politsei- ja Piirivalveameti peadirektori korralduse 
"2023. aasta ametikohtade piirnumbri ja tööjõukulude eelarve kinnitamine" lisa 2</t>
  </si>
  <si>
    <t>2023 ametikohtade piirnumber ja tööjõukulude eelarve struktuuriüksuste lõikes</t>
  </si>
  <si>
    <t>abiveerg</t>
  </si>
  <si>
    <t>eelarve liik</t>
  </si>
  <si>
    <t>projektikood</t>
  </si>
  <si>
    <t>struktuuriüksus</t>
  </si>
  <si>
    <t>ametikohtade piirnumber</t>
  </si>
  <si>
    <t>tööjõukulude eelarve</t>
  </si>
  <si>
    <t>ÜJ</t>
  </si>
  <si>
    <t>Üldjuhtimine</t>
  </si>
  <si>
    <t>piirnumbrile jaotatud tööjõukulude eelarve maksudega</t>
  </si>
  <si>
    <t>öö- ja riigipühade (sh valvetasud) lisatasud maksudega</t>
  </si>
  <si>
    <t>ARO</t>
  </si>
  <si>
    <t>Arendusosakond</t>
  </si>
  <si>
    <t>S70-IN-ABIS-K</t>
  </si>
  <si>
    <t>S70-YLD-EAS-ARIPLAAN</t>
  </si>
  <si>
    <t>S70-YLD-ITD</t>
  </si>
  <si>
    <t>ADM</t>
  </si>
  <si>
    <t>Administratsioon</t>
  </si>
  <si>
    <t>S70-YLD-PAGULASED-05</t>
  </si>
  <si>
    <t>S70-YLD-APKOOLITUS</t>
  </si>
  <si>
    <t>sisekoolitajate palgafond koos maksudega</t>
  </si>
  <si>
    <t>S70-YLD-SISEKOOLITUS</t>
  </si>
  <si>
    <t>käsunduslepingud</t>
  </si>
  <si>
    <t>KKP</t>
  </si>
  <si>
    <t>Keskkriminaalpolitsei</t>
  </si>
  <si>
    <t>PVO</t>
  </si>
  <si>
    <t>Piirivalveosakond</t>
  </si>
  <si>
    <t>S70-YLD-VO15-K</t>
  </si>
  <si>
    <t>ROB lisatasu eelarve maksudega</t>
  </si>
  <si>
    <t>abikaasatasu</t>
  </si>
  <si>
    <t>Põhja</t>
  </si>
  <si>
    <t>Põhja prefektuur</t>
  </si>
  <si>
    <t>S70-TAKTMEDITSIIN</t>
  </si>
  <si>
    <t>S70-MO-INSTRUKTORID</t>
  </si>
  <si>
    <t>Lõuna</t>
  </si>
  <si>
    <t>Lõuna prefektuur</t>
  </si>
  <si>
    <t>S70-KAUGSEIRE-K</t>
  </si>
  <si>
    <t>Ida</t>
  </si>
  <si>
    <t>Ida prefektuur</t>
  </si>
  <si>
    <t>Lääne</t>
  </si>
  <si>
    <t>Lääne prefektuur</t>
  </si>
  <si>
    <t>Tsentraalne</t>
  </si>
  <si>
    <t>Tsentraalsete kulude eelarve</t>
  </si>
  <si>
    <t>ITD tööjõukulude reserv</t>
  </si>
  <si>
    <t>ABIS reserv</t>
  </si>
  <si>
    <t>S70-L-KIIRREAG</t>
  </si>
  <si>
    <t>kiirreageerimise võimekuse tõstmine</t>
  </si>
  <si>
    <t>erisoodustus maksudega</t>
  </si>
  <si>
    <t>S70-YLD-AASTAPAEV</t>
  </si>
  <si>
    <t>S70-YLD-KMV</t>
  </si>
  <si>
    <t>S70-YLD-SUURYRITUS</t>
  </si>
  <si>
    <t>S70-YLD-MEREOPPUS</t>
  </si>
  <si>
    <t>S70-YLD-STRAT</t>
  </si>
  <si>
    <t>S70-YLD-KAITSELIIT</t>
  </si>
  <si>
    <t>väljaõppe korraldamine KL tegevliikmetele</t>
  </si>
  <si>
    <t>operatiivgrupi juhtivkoordinaatorite reserv (SMC)</t>
  </si>
  <si>
    <t>RS-iga seotud tööjõukulude eelarve maksudega</t>
  </si>
  <si>
    <t>SMIT-ile üleantav tööjõukulude eelarve maksudega</t>
  </si>
  <si>
    <t>majutusteenuse kasutajate andmete IS TURS</t>
  </si>
  <si>
    <t>migr.järelevalve andmekogu MIGIS</t>
  </si>
  <si>
    <t>S70-YLD-LITTER-J</t>
  </si>
  <si>
    <t>ajutise kaitse pikendamine</t>
  </si>
  <si>
    <t>S70-YLD-LEGAAL-RANNE</t>
  </si>
  <si>
    <t>rändemenetluse tõhustamine</t>
  </si>
  <si>
    <t>rahaline puudujääk</t>
  </si>
  <si>
    <t>Sotsiaaltoetused</t>
  </si>
  <si>
    <t>SE100003</t>
  </si>
  <si>
    <t>sotsiaaltoetused ja hüvitised hukkumise ja vigastuse korral</t>
  </si>
  <si>
    <t>KOKKU</t>
  </si>
  <si>
    <t>Ennetuse teenus</t>
  </si>
  <si>
    <t>Eriüksuse ja kiirreageerimise teenus</t>
  </si>
  <si>
    <t>Isikukaitse teenus</t>
  </si>
  <si>
    <t>Isikut tõendavate dokumentide väljaandmise teenus</t>
  </si>
  <si>
    <t>Isikute kinnipidamise teenus</t>
  </si>
  <si>
    <t>Isikute otsimise teenus</t>
  </si>
  <si>
    <t>Isikutuvastuse teenus</t>
  </si>
  <si>
    <t>Kogukonnaga seotud süütegude lahendamise teenus</t>
  </si>
  <si>
    <t>Liiklusjärelevalve teenus</t>
  </si>
  <si>
    <t>Merereostustõrje teenus</t>
  </si>
  <si>
    <t>Migratsioonijärelevalve teenus</t>
  </si>
  <si>
    <t>Objektide valvamise teenus</t>
  </si>
  <si>
    <t>Patrulltöö teenus</t>
  </si>
  <si>
    <t>Piiri valvamise teenus</t>
  </si>
  <si>
    <t>Piirikontrolli teostamise teenus</t>
  </si>
  <si>
    <t>Piirkondliku politseitöö teenus</t>
  </si>
  <si>
    <t>Rahvusvahelise kaitse määratlemise teenus</t>
  </si>
  <si>
    <t>Rannikuvalve teenus</t>
  </si>
  <si>
    <t>Raskete peitkuritegude avastamise teenus</t>
  </si>
  <si>
    <t>SAR teenus</t>
  </si>
  <si>
    <t>Tegevus- ja relvalubade väljaandmise teenus</t>
  </si>
  <si>
    <t>Tunnistajakaitse ja varitegevuse teenus</t>
  </si>
  <si>
    <t>Vabatahtlike kaasamise teenus</t>
  </si>
  <si>
    <t>Viisateenus</t>
  </si>
  <si>
    <t>Väärteokaristuse täideviimise teenus</t>
  </si>
  <si>
    <t>Õigusliku staatuse määratlemise teenus</t>
  </si>
  <si>
    <t>objekti-kood</t>
  </si>
  <si>
    <t>teenuse nimetus</t>
  </si>
  <si>
    <t>põhiteenus</t>
  </si>
  <si>
    <t>toetav teenus</t>
  </si>
  <si>
    <t>tugiteenus</t>
  </si>
  <si>
    <t>2023 tööjõukulude eelarve põhiteenuste lõikes kulumudeli alusel</t>
  </si>
  <si>
    <t>aasta algus</t>
  </si>
  <si>
    <t>2023.a muudatused</t>
  </si>
  <si>
    <t>lõplik</t>
  </si>
  <si>
    <t>S70-TEADUS-ELAMISL</t>
  </si>
  <si>
    <t>SR100135</t>
  </si>
  <si>
    <t>S70-YLD-EITS</t>
  </si>
  <si>
    <t>SR100027</t>
  </si>
  <si>
    <t>S70-YLD-MPS</t>
  </si>
  <si>
    <t>SE000080</t>
  </si>
  <si>
    <t>S70-YLD-LITTER</t>
  </si>
  <si>
    <t>S70-YLD-KRIISIRESERV</t>
  </si>
  <si>
    <t>S70-KRIISIHALDUS-K</t>
  </si>
  <si>
    <t>S70-TAKTMEDITSIIN-L</t>
  </si>
  <si>
    <t>S70-MO-INSTRUKTOR-L</t>
  </si>
  <si>
    <t>S70-KAUGSEIRE-L</t>
  </si>
  <si>
    <t>S70-YLD-ESTPOL7</t>
  </si>
  <si>
    <t>S70-YLD-ESTPOL8</t>
  </si>
  <si>
    <t>S70-YLD-ERISTUS</t>
  </si>
  <si>
    <t>S70-YLD-RALLY</t>
  </si>
  <si>
    <t>S70-MO-VALJAOPE</t>
  </si>
  <si>
    <t>S70-YLD-CREVEX</t>
  </si>
  <si>
    <t>S70-YLD-CREVEX-2</t>
  </si>
  <si>
    <t>S70-YLD-KK-KAITSE</t>
  </si>
  <si>
    <t>SR100034</t>
  </si>
  <si>
    <t>S70-IN-PIIR-EST-RU-K</t>
  </si>
  <si>
    <t>SR10A054</t>
  </si>
  <si>
    <t>S70-YLD-SEIN</t>
  </si>
  <si>
    <t>S70-YLD-KEELEOPE</t>
  </si>
  <si>
    <t>S70-YLD-VISIIT</t>
  </si>
  <si>
    <t>S70-YLD-USASAADIK</t>
  </si>
  <si>
    <t>S70-YLD-SUURSAADIK</t>
  </si>
  <si>
    <t>S70-TEADUS-DROONID-K</t>
  </si>
  <si>
    <t>MPS arenduse projekt</t>
  </si>
  <si>
    <t>VO15 lennuvõimekuse arendamise projekt</t>
  </si>
  <si>
    <t>Eesti-Vene piiri ehituse projekt</t>
  </si>
  <si>
    <t>sideettevõtjate andmete töötlemise lahendus</t>
  </si>
  <si>
    <t>taktikalise meditsiini võimekuse loomise projekt</t>
  </si>
  <si>
    <t>eriettevalmistuse instruktorite võimekuse tõstmise projekt</t>
  </si>
  <si>
    <t>professionaalse kaugmaa seirevõimekuse loomise projekt</t>
  </si>
  <si>
    <t>Ukrainas asuva Eesti suursaadiku kaitse</t>
  </si>
  <si>
    <t>WRC Rally avaliku korra tagamine</t>
  </si>
  <si>
    <t>USA suursaadiku kaitse</t>
  </si>
  <si>
    <t>Läti piirivalve toetamine</t>
  </si>
  <si>
    <t>Leedu piirivalve toetamine</t>
  </si>
  <si>
    <t>kriisideks valmisoleku tagamiseks personali värbamise projekt</t>
  </si>
  <si>
    <t>massiohje väljaõppe projekt</t>
  </si>
  <si>
    <t>idapiiri valve tugevdamine</t>
  </si>
  <si>
    <t>keeleõppe täiendavad vahendid</t>
  </si>
  <si>
    <t>sisekoolitajate eelarve</t>
  </si>
  <si>
    <t>abipolitseinike sisekoolituse eelarve</t>
  </si>
  <si>
    <t>uue infoturbestandardi rakendamine</t>
  </si>
  <si>
    <t>drooniprojekt</t>
  </si>
  <si>
    <t>endise presidendi K.Kaljulaidi kaitse</t>
  </si>
  <si>
    <t>e-residentsuse äriplaani projekt</t>
  </si>
  <si>
    <t>operatsioon LITTER järelmenetlus</t>
  </si>
  <si>
    <t>operatsioon LITTER</t>
  </si>
  <si>
    <t>taktikalise meditsiini võimekuse loomise projekt (LITTER)</t>
  </si>
  <si>
    <t>eriettevalmistuse instruktorite võimekuse tõstmise projekt (LITTER)</t>
  </si>
  <si>
    <t>professionaalse kaugmaa seirevõimekuse loomise projekt (LITTER)</t>
  </si>
  <si>
    <t>CREVEX õppus</t>
  </si>
  <si>
    <t>visiitidega seotud eelarve</t>
  </si>
  <si>
    <t>CREVEX-2 õppus</t>
  </si>
  <si>
    <t>kriisireservi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</si>
</sst>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1" fillId="0" borderId="1" xfId="0" applyFont="1" applyBorder="1"/>
    <xf numFmtId="0" fontId="5" fillId="0" borderId="1" xfId="0" applyFont="1" applyBorder="1" applyAlignment="1">
      <alignment wrapText="1"/>
    </xf>
    <xf numFmtId="3" fontId="5" fillId="0" borderId="1" xfId="0" applyNumberFormat="1" applyFont="1" applyBorder="1"/>
    <xf numFmtId="164" fontId="5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3" fontId="3" fillId="4" borderId="1" xfId="0" applyNumberFormat="1" applyFont="1" applyFill="1" applyBorder="1"/>
    <xf numFmtId="3" fontId="1" fillId="0" borderId="1" xfId="0" applyNumberFormat="1" applyFont="1" applyBorder="1"/>
    <xf numFmtId="3" fontId="3" fillId="4" borderId="1" xfId="0" applyNumberFormat="1" applyFont="1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3" fontId="5" fillId="0" borderId="0" xfId="0" applyNumberFormat="1" applyFont="1"/>
    <xf numFmtId="0" fontId="6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0" fontId="6" fillId="0" borderId="1" xfId="0" applyFont="1" applyBorder="1"/>
    <xf numFmtId="0" fontId="5" fillId="0" borderId="1" xfId="0" applyFont="1" applyBorder="1"/>
    <xf numFmtId="0" fontId="6" fillId="3" borderId="1" xfId="0" applyFont="1" applyFill="1" applyBorder="1"/>
    <xf numFmtId="164" fontId="7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5" fontId="5" fillId="0" borderId="0" xfId="0" applyNumberFormat="1" applyFont="1"/>
    <xf numFmtId="4" fontId="5" fillId="0" borderId="0" xfId="0" applyNumberFormat="1" applyFont="1"/>
    <xf numFmtId="0" fontId="2" fillId="0" borderId="0" xfId="0" applyFont="1" applyAlignment="1">
      <alignment horizontal="right"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4" fillId="3" borderId="2" xfId="0" applyNumberFormat="1" applyFont="1" applyFill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2">
    <cellStyle name="Normal" xfId="0" builtinId="0"/>
    <cellStyle name="Normal 2" xfId="1" xr:uid="{AED9B002-928F-4DFC-806C-390F35F72748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7F25-09D3-46E0-BEEA-3E2E73214181}">
  <sheetPr>
    <pageSetUpPr fitToPage="1"/>
  </sheetPr>
  <dimension ref="A1:N153"/>
  <sheetViews>
    <sheetView tabSelected="1" topLeftCell="B1" zoomScale="84" zoomScaleNormal="84" workbookViewId="0">
      <selection activeCell="L20" sqref="L20"/>
    </sheetView>
  </sheetViews>
  <sheetFormatPr defaultColWidth="8.77734375" defaultRowHeight="13.8" outlineLevelCol="1" x14ac:dyDescent="0.25"/>
  <cols>
    <col min="1" max="1" width="13.44140625" style="14" hidden="1" customWidth="1" outlineLevel="1"/>
    <col min="2" max="2" width="7.6640625" style="14" customWidth="1" collapsed="1"/>
    <col min="3" max="3" width="9.77734375" style="14" customWidth="1"/>
    <col min="4" max="4" width="25" style="14" customWidth="1"/>
    <col min="5" max="5" width="54.6640625" style="14" customWidth="1"/>
    <col min="6" max="6" width="13.33203125" style="15" customWidth="1"/>
    <col min="7" max="7" width="13.44140625" style="14" customWidth="1"/>
    <col min="8" max="8" width="13.33203125" style="15" customWidth="1"/>
    <col min="9" max="9" width="13.44140625" style="14" customWidth="1"/>
    <col min="10" max="10" width="13.33203125" style="15" customWidth="1"/>
    <col min="11" max="11" width="14.109375" style="14" customWidth="1"/>
    <col min="12" max="12" width="36.33203125" style="14" customWidth="1"/>
    <col min="13" max="13" width="10.109375" style="14" bestFit="1" customWidth="1"/>
    <col min="14" max="14" width="9.109375" style="14" bestFit="1" customWidth="1"/>
    <col min="15" max="16384" width="8.77734375" style="14"/>
  </cols>
  <sheetData>
    <row r="1" spans="1:11" x14ac:dyDescent="0.25">
      <c r="G1" s="16"/>
      <c r="I1" s="16"/>
      <c r="K1" s="16"/>
    </row>
    <row r="2" spans="1:11" ht="10.050000000000001" customHeight="1" x14ac:dyDescent="0.25">
      <c r="G2" s="40" t="s">
        <v>0</v>
      </c>
      <c r="H2" s="40"/>
      <c r="I2" s="40"/>
      <c r="J2" s="40"/>
      <c r="K2" s="40"/>
    </row>
    <row r="3" spans="1:11" ht="9" customHeight="1" x14ac:dyDescent="0.25">
      <c r="G3" s="40"/>
      <c r="H3" s="40"/>
      <c r="I3" s="40"/>
      <c r="J3" s="40"/>
      <c r="K3" s="40"/>
    </row>
    <row r="4" spans="1:11" ht="8.5500000000000007" customHeight="1" x14ac:dyDescent="0.25">
      <c r="G4" s="40"/>
      <c r="H4" s="40"/>
      <c r="I4" s="40"/>
      <c r="J4" s="40"/>
      <c r="K4" s="40"/>
    </row>
    <row r="5" spans="1:11" x14ac:dyDescent="0.25">
      <c r="E5" s="17"/>
      <c r="F5" s="17"/>
      <c r="G5" s="17"/>
      <c r="H5" s="17"/>
      <c r="I5" s="17"/>
      <c r="J5" s="17"/>
      <c r="K5" s="17"/>
    </row>
    <row r="6" spans="1:11" x14ac:dyDescent="0.25">
      <c r="A6" s="18"/>
      <c r="B6" s="18" t="s">
        <v>1</v>
      </c>
      <c r="E6" s="17"/>
      <c r="F6" s="17"/>
      <c r="G6" s="17"/>
      <c r="H6" s="17"/>
      <c r="I6" s="17"/>
      <c r="J6" s="17"/>
      <c r="K6" s="17"/>
    </row>
    <row r="7" spans="1:11" ht="13.8" customHeight="1" x14ac:dyDescent="0.25">
      <c r="E7" s="19"/>
      <c r="F7" s="38" t="s">
        <v>102</v>
      </c>
      <c r="G7" s="39"/>
      <c r="H7" s="38" t="s">
        <v>103</v>
      </c>
      <c r="I7" s="39"/>
      <c r="J7" s="38" t="s">
        <v>104</v>
      </c>
      <c r="K7" s="39"/>
    </row>
    <row r="8" spans="1:11" ht="27.6" x14ac:dyDescent="0.25">
      <c r="A8" s="20" t="s">
        <v>2</v>
      </c>
      <c r="B8" s="21" t="s">
        <v>3</v>
      </c>
      <c r="C8" s="21" t="s">
        <v>96</v>
      </c>
      <c r="D8" s="21" t="s">
        <v>4</v>
      </c>
      <c r="E8" s="21" t="s">
        <v>5</v>
      </c>
      <c r="F8" s="22" t="s">
        <v>6</v>
      </c>
      <c r="G8" s="9" t="s">
        <v>7</v>
      </c>
      <c r="H8" s="22" t="s">
        <v>6</v>
      </c>
      <c r="I8" s="9" t="s">
        <v>7</v>
      </c>
      <c r="J8" s="22" t="s">
        <v>6</v>
      </c>
      <c r="K8" s="9" t="s">
        <v>7</v>
      </c>
    </row>
    <row r="9" spans="1:11" ht="14.1" customHeight="1" x14ac:dyDescent="0.25">
      <c r="A9" s="23" t="s">
        <v>8</v>
      </c>
      <c r="B9" s="23"/>
      <c r="C9" s="23"/>
      <c r="D9" s="23"/>
      <c r="E9" s="24" t="s">
        <v>9</v>
      </c>
      <c r="F9" s="25">
        <v>51</v>
      </c>
      <c r="G9" s="26">
        <f>SUM(G10:G11)</f>
        <v>2508909.2763919118</v>
      </c>
      <c r="H9" s="25">
        <v>0</v>
      </c>
      <c r="I9" s="26">
        <f>SUM(I10:I11)</f>
        <v>-86402.87567999959</v>
      </c>
      <c r="J9" s="25">
        <f>F9+H9</f>
        <v>51</v>
      </c>
      <c r="K9" s="26">
        <f>G9+I9</f>
        <v>2422506.4007119122</v>
      </c>
    </row>
    <row r="10" spans="1:11" ht="14.1" customHeight="1" x14ac:dyDescent="0.25">
      <c r="A10" s="27" t="s">
        <v>8</v>
      </c>
      <c r="B10" s="27">
        <v>20</v>
      </c>
      <c r="C10" s="28"/>
      <c r="D10" s="28"/>
      <c r="E10" s="5" t="s">
        <v>10</v>
      </c>
      <c r="F10" s="7"/>
      <c r="G10" s="6">
        <v>2505301.9739999999</v>
      </c>
      <c r="H10" s="7"/>
      <c r="I10" s="6">
        <v>-86402.87567999959</v>
      </c>
      <c r="J10" s="7"/>
      <c r="K10" s="6">
        <f t="shared" ref="K10:K77" si="0">G10+I10</f>
        <v>2418899.0983200003</v>
      </c>
    </row>
    <row r="11" spans="1:11" ht="14.1" customHeight="1" x14ac:dyDescent="0.25">
      <c r="A11" s="27" t="s">
        <v>8</v>
      </c>
      <c r="B11" s="27">
        <v>20</v>
      </c>
      <c r="C11" s="28"/>
      <c r="D11" s="28"/>
      <c r="E11" s="5" t="s">
        <v>11</v>
      </c>
      <c r="F11" s="7"/>
      <c r="G11" s="6">
        <v>3607.302391911855</v>
      </c>
      <c r="H11" s="7"/>
      <c r="I11" s="6">
        <v>0</v>
      </c>
      <c r="J11" s="7"/>
      <c r="K11" s="6">
        <f t="shared" si="0"/>
        <v>3607.302391911855</v>
      </c>
    </row>
    <row r="12" spans="1:11" ht="14.1" customHeight="1" x14ac:dyDescent="0.25">
      <c r="A12" s="29" t="s">
        <v>12</v>
      </c>
      <c r="B12" s="29"/>
      <c r="C12" s="23"/>
      <c r="D12" s="23"/>
      <c r="E12" s="24" t="s">
        <v>13</v>
      </c>
      <c r="F12" s="25">
        <v>161.54999999999998</v>
      </c>
      <c r="G12" s="26">
        <f>SUM(G13:G19)</f>
        <v>7791447.5694729798</v>
      </c>
      <c r="H12" s="25">
        <v>-0.7</v>
      </c>
      <c r="I12" s="26">
        <f>SUM(I13:I19)</f>
        <v>-259850.62472933394</v>
      </c>
      <c r="J12" s="25">
        <f>F12+H12</f>
        <v>160.85</v>
      </c>
      <c r="K12" s="26">
        <f>G12+I12</f>
        <v>7531596.9447436454</v>
      </c>
    </row>
    <row r="13" spans="1:11" ht="14.1" customHeight="1" x14ac:dyDescent="0.25">
      <c r="A13" s="27" t="s">
        <v>12</v>
      </c>
      <c r="B13" s="27">
        <v>20</v>
      </c>
      <c r="C13" s="28"/>
      <c r="D13" s="28"/>
      <c r="E13" s="5" t="s">
        <v>10</v>
      </c>
      <c r="F13" s="7"/>
      <c r="G13" s="6">
        <v>7309954.5640000002</v>
      </c>
      <c r="H13" s="7"/>
      <c r="I13" s="6">
        <v>-299411.76972933393</v>
      </c>
      <c r="J13" s="7"/>
      <c r="K13" s="6">
        <f>G13+I13</f>
        <v>7010542.7942706663</v>
      </c>
    </row>
    <row r="14" spans="1:11" ht="14.1" customHeight="1" x14ac:dyDescent="0.25">
      <c r="A14" s="27" t="s">
        <v>12</v>
      </c>
      <c r="B14" s="27">
        <v>20</v>
      </c>
      <c r="C14" s="28"/>
      <c r="D14" s="28" t="s">
        <v>14</v>
      </c>
      <c r="E14" s="5" t="s">
        <v>10</v>
      </c>
      <c r="F14" s="7"/>
      <c r="G14" s="6">
        <v>46482.12</v>
      </c>
      <c r="H14" s="7"/>
      <c r="I14" s="6">
        <v>0</v>
      </c>
      <c r="J14" s="7"/>
      <c r="K14" s="6">
        <f t="shared" ref="K14:K19" si="1">G14+I14</f>
        <v>46482.12</v>
      </c>
    </row>
    <row r="15" spans="1:11" ht="14.1" customHeight="1" x14ac:dyDescent="0.25">
      <c r="A15" s="27" t="s">
        <v>12</v>
      </c>
      <c r="B15" s="27">
        <v>20</v>
      </c>
      <c r="C15" s="28"/>
      <c r="D15" s="28" t="s">
        <v>15</v>
      </c>
      <c r="E15" s="5" t="s">
        <v>10</v>
      </c>
      <c r="F15" s="30"/>
      <c r="G15" s="6">
        <v>119658.63999999997</v>
      </c>
      <c r="H15" s="30"/>
      <c r="I15" s="6">
        <v>0</v>
      </c>
      <c r="J15" s="7"/>
      <c r="K15" s="6">
        <f t="shared" si="1"/>
        <v>119658.63999999997</v>
      </c>
    </row>
    <row r="16" spans="1:11" ht="14.1" customHeight="1" x14ac:dyDescent="0.25">
      <c r="A16" s="27" t="s">
        <v>12</v>
      </c>
      <c r="B16" s="27">
        <v>20</v>
      </c>
      <c r="C16" s="28"/>
      <c r="D16" s="28" t="s">
        <v>16</v>
      </c>
      <c r="E16" s="5" t="s">
        <v>10</v>
      </c>
      <c r="F16" s="30"/>
      <c r="G16" s="6">
        <v>305866.80000000005</v>
      </c>
      <c r="H16" s="30"/>
      <c r="I16" s="6">
        <v>0</v>
      </c>
      <c r="J16" s="7"/>
      <c r="K16" s="6">
        <f t="shared" si="1"/>
        <v>305866.80000000005</v>
      </c>
    </row>
    <row r="17" spans="1:14" ht="14.1" customHeight="1" x14ac:dyDescent="0.25">
      <c r="A17" s="27" t="s">
        <v>12</v>
      </c>
      <c r="B17" s="27">
        <v>20</v>
      </c>
      <c r="C17" s="28"/>
      <c r="D17" s="28" t="s">
        <v>105</v>
      </c>
      <c r="E17" s="5" t="s">
        <v>10</v>
      </c>
      <c r="F17" s="30"/>
      <c r="G17" s="6">
        <v>0</v>
      </c>
      <c r="H17" s="30"/>
      <c r="I17" s="6">
        <v>12507</v>
      </c>
      <c r="J17" s="7"/>
      <c r="K17" s="6">
        <f t="shared" si="1"/>
        <v>12507</v>
      </c>
    </row>
    <row r="18" spans="1:14" ht="14.1" customHeight="1" x14ac:dyDescent="0.25">
      <c r="A18" s="27" t="s">
        <v>12</v>
      </c>
      <c r="B18" s="27">
        <v>20</v>
      </c>
      <c r="C18" s="28"/>
      <c r="D18" s="28"/>
      <c r="E18" s="5" t="s">
        <v>11</v>
      </c>
      <c r="F18" s="30"/>
      <c r="G18" s="6">
        <v>9485.4454729803147</v>
      </c>
      <c r="H18" s="30"/>
      <c r="I18" s="6">
        <v>0</v>
      </c>
      <c r="J18" s="7"/>
      <c r="K18" s="6">
        <f t="shared" si="1"/>
        <v>9485.4454729803147</v>
      </c>
    </row>
    <row r="19" spans="1:14" ht="14.1" customHeight="1" x14ac:dyDescent="0.25">
      <c r="A19" s="27" t="s">
        <v>12</v>
      </c>
      <c r="B19" s="27">
        <v>20</v>
      </c>
      <c r="C19" s="28"/>
      <c r="D19" s="28"/>
      <c r="E19" s="5" t="s">
        <v>23</v>
      </c>
      <c r="F19" s="30"/>
      <c r="G19" s="6">
        <v>0</v>
      </c>
      <c r="H19" s="30"/>
      <c r="I19" s="6">
        <v>27054.145</v>
      </c>
      <c r="J19" s="7"/>
      <c r="K19" s="6">
        <f t="shared" si="1"/>
        <v>27054.145</v>
      </c>
    </row>
    <row r="20" spans="1:14" ht="14.1" customHeight="1" x14ac:dyDescent="0.25">
      <c r="A20" s="29" t="s">
        <v>17</v>
      </c>
      <c r="B20" s="29"/>
      <c r="C20" s="23"/>
      <c r="D20" s="23"/>
      <c r="E20" s="24" t="s">
        <v>18</v>
      </c>
      <c r="F20" s="25">
        <v>379</v>
      </c>
      <c r="G20" s="26">
        <f>SUM(G21:G30)</f>
        <v>13128959.309079343</v>
      </c>
      <c r="H20" s="25">
        <v>1</v>
      </c>
      <c r="I20" s="26">
        <f>SUM(I21:I30)</f>
        <v>-675147.54724000103</v>
      </c>
      <c r="J20" s="25">
        <f>F20+H20</f>
        <v>380</v>
      </c>
      <c r="K20" s="26">
        <f>G20+I20</f>
        <v>12453811.761839343</v>
      </c>
    </row>
    <row r="21" spans="1:14" ht="14.1" customHeight="1" x14ac:dyDescent="0.25">
      <c r="A21" s="27" t="s">
        <v>17</v>
      </c>
      <c r="B21" s="27">
        <v>20</v>
      </c>
      <c r="C21" s="28"/>
      <c r="D21" s="28"/>
      <c r="E21" s="5" t="s">
        <v>10</v>
      </c>
      <c r="F21" s="7"/>
      <c r="G21" s="6">
        <v>12759332.650457148</v>
      </c>
      <c r="H21" s="7"/>
      <c r="I21" s="6">
        <v>-643226.08400000096</v>
      </c>
      <c r="J21" s="7"/>
      <c r="K21" s="6">
        <f>G21+I21</f>
        <v>12116106.566457147</v>
      </c>
      <c r="M21" s="16"/>
    </row>
    <row r="22" spans="1:14" ht="14.1" customHeight="1" x14ac:dyDescent="0.25">
      <c r="A22" s="27" t="s">
        <v>17</v>
      </c>
      <c r="B22" s="27">
        <v>20</v>
      </c>
      <c r="C22" s="28"/>
      <c r="D22" s="28" t="s">
        <v>19</v>
      </c>
      <c r="E22" s="5" t="s">
        <v>10</v>
      </c>
      <c r="F22" s="30"/>
      <c r="G22" s="6">
        <v>15654.6</v>
      </c>
      <c r="H22" s="30"/>
      <c r="I22" s="6">
        <v>0</v>
      </c>
      <c r="J22" s="30"/>
      <c r="K22" s="6">
        <f t="shared" ref="K22:K30" si="2">G22+I22</f>
        <v>15654.6</v>
      </c>
    </row>
    <row r="23" spans="1:14" ht="14.1" customHeight="1" x14ac:dyDescent="0.25">
      <c r="A23" s="27" t="s">
        <v>17</v>
      </c>
      <c r="B23" s="27">
        <v>20</v>
      </c>
      <c r="C23" s="28"/>
      <c r="D23" s="28" t="s">
        <v>15</v>
      </c>
      <c r="E23" s="5" t="s">
        <v>10</v>
      </c>
      <c r="F23" s="7"/>
      <c r="G23" s="6">
        <v>24084</v>
      </c>
      <c r="H23" s="7"/>
      <c r="I23" s="6">
        <v>0</v>
      </c>
      <c r="J23" s="7"/>
      <c r="K23" s="6">
        <f t="shared" si="2"/>
        <v>24084</v>
      </c>
    </row>
    <row r="24" spans="1:14" ht="14.1" customHeight="1" x14ac:dyDescent="0.25">
      <c r="A24" s="27" t="s">
        <v>17</v>
      </c>
      <c r="B24" s="27">
        <v>20</v>
      </c>
      <c r="C24" s="28" t="s">
        <v>106</v>
      </c>
      <c r="D24" s="28" t="s">
        <v>107</v>
      </c>
      <c r="E24" s="5" t="s">
        <v>10</v>
      </c>
      <c r="F24" s="7"/>
      <c r="G24" s="6">
        <v>0</v>
      </c>
      <c r="H24" s="7"/>
      <c r="I24" s="6">
        <v>52468</v>
      </c>
      <c r="J24" s="7"/>
      <c r="K24" s="6">
        <f t="shared" si="2"/>
        <v>52468</v>
      </c>
    </row>
    <row r="25" spans="1:14" ht="14.1" customHeight="1" x14ac:dyDescent="0.25">
      <c r="A25" s="27" t="s">
        <v>17</v>
      </c>
      <c r="B25" s="27">
        <v>20</v>
      </c>
      <c r="C25" s="28"/>
      <c r="D25" s="28" t="s">
        <v>14</v>
      </c>
      <c r="E25" s="5" t="s">
        <v>10</v>
      </c>
      <c r="F25" s="7"/>
      <c r="G25" s="6">
        <v>0</v>
      </c>
      <c r="H25" s="7"/>
      <c r="I25" s="6">
        <v>14985.6</v>
      </c>
      <c r="J25" s="7"/>
      <c r="K25" s="6">
        <f t="shared" si="2"/>
        <v>14985.6</v>
      </c>
    </row>
    <row r="26" spans="1:14" ht="14.1" customHeight="1" x14ac:dyDescent="0.25">
      <c r="A26" s="27" t="s">
        <v>17</v>
      </c>
      <c r="B26" s="27">
        <v>20</v>
      </c>
      <c r="C26" s="28"/>
      <c r="D26" s="28"/>
      <c r="E26" s="5" t="s">
        <v>11</v>
      </c>
      <c r="F26" s="7"/>
      <c r="G26" s="6">
        <v>44473.367955530026</v>
      </c>
      <c r="H26" s="7"/>
      <c r="I26" s="6">
        <v>0</v>
      </c>
      <c r="J26" s="7"/>
      <c r="K26" s="6">
        <f t="shared" si="2"/>
        <v>44473.367955530026</v>
      </c>
    </row>
    <row r="27" spans="1:14" ht="14.1" customHeight="1" x14ac:dyDescent="0.25">
      <c r="A27" s="27" t="s">
        <v>17</v>
      </c>
      <c r="B27" s="27">
        <v>20</v>
      </c>
      <c r="C27" s="28"/>
      <c r="D27" s="28" t="s">
        <v>20</v>
      </c>
      <c r="E27" s="5" t="s">
        <v>21</v>
      </c>
      <c r="F27" s="7"/>
      <c r="G27" s="6">
        <v>23500</v>
      </c>
      <c r="H27" s="7"/>
      <c r="I27" s="6">
        <v>-23500</v>
      </c>
      <c r="J27" s="7"/>
      <c r="K27" s="6">
        <f t="shared" si="2"/>
        <v>0</v>
      </c>
    </row>
    <row r="28" spans="1:14" ht="14.1" customHeight="1" x14ac:dyDescent="0.25">
      <c r="A28" s="27" t="s">
        <v>17</v>
      </c>
      <c r="B28" s="27">
        <v>20</v>
      </c>
      <c r="C28" s="28"/>
      <c r="D28" s="28" t="s">
        <v>22</v>
      </c>
      <c r="E28" s="5" t="s">
        <v>21</v>
      </c>
      <c r="F28" s="7"/>
      <c r="G28" s="6">
        <v>50525.000000000007</v>
      </c>
      <c r="H28" s="7"/>
      <c r="I28" s="6">
        <f>-50525</f>
        <v>-50525</v>
      </c>
      <c r="J28" s="7"/>
      <c r="K28" s="6">
        <f t="shared" si="2"/>
        <v>0</v>
      </c>
    </row>
    <row r="29" spans="1:14" ht="14.1" customHeight="1" x14ac:dyDescent="0.25">
      <c r="A29" s="27" t="s">
        <v>17</v>
      </c>
      <c r="B29" s="27">
        <v>20</v>
      </c>
      <c r="C29" s="28"/>
      <c r="D29" s="28" t="s">
        <v>49</v>
      </c>
      <c r="E29" s="5" t="s">
        <v>23</v>
      </c>
      <c r="F29" s="7"/>
      <c r="G29" s="6">
        <v>0</v>
      </c>
      <c r="H29" s="7"/>
      <c r="I29" s="6">
        <v>2602.43676</v>
      </c>
      <c r="J29" s="7"/>
      <c r="K29" s="6">
        <f t="shared" si="2"/>
        <v>2602.43676</v>
      </c>
    </row>
    <row r="30" spans="1:14" ht="14.1" customHeight="1" x14ac:dyDescent="0.25">
      <c r="A30" s="27" t="s">
        <v>17</v>
      </c>
      <c r="B30" s="27">
        <v>20</v>
      </c>
      <c r="C30" s="28"/>
      <c r="D30" s="28"/>
      <c r="E30" s="5" t="s">
        <v>23</v>
      </c>
      <c r="F30" s="7"/>
      <c r="G30" s="6">
        <v>211389.69066666672</v>
      </c>
      <c r="H30" s="7"/>
      <c r="I30" s="6">
        <v>-27952.5</v>
      </c>
      <c r="J30" s="7"/>
      <c r="K30" s="6">
        <f t="shared" si="2"/>
        <v>183437.19066666672</v>
      </c>
    </row>
    <row r="31" spans="1:14" ht="14.1" customHeight="1" x14ac:dyDescent="0.25">
      <c r="A31" s="29" t="s">
        <v>24</v>
      </c>
      <c r="B31" s="29"/>
      <c r="C31" s="23"/>
      <c r="D31" s="23"/>
      <c r="E31" s="24" t="s">
        <v>25</v>
      </c>
      <c r="F31" s="25">
        <v>266</v>
      </c>
      <c r="G31" s="26">
        <f>SUM(G32:G34)</f>
        <v>12258735.286208233</v>
      </c>
      <c r="H31" s="25">
        <v>5</v>
      </c>
      <c r="I31" s="26">
        <f>SUM(I32:I34)</f>
        <v>-665412.58115199953</v>
      </c>
      <c r="J31" s="25">
        <f>F31+H31</f>
        <v>271</v>
      </c>
      <c r="K31" s="26">
        <f>G31+I31</f>
        <v>11593322.705056233</v>
      </c>
    </row>
    <row r="32" spans="1:14" ht="14.1" customHeight="1" x14ac:dyDescent="0.25">
      <c r="A32" s="27" t="s">
        <v>24</v>
      </c>
      <c r="B32" s="27">
        <v>20</v>
      </c>
      <c r="C32" s="28"/>
      <c r="D32" s="28"/>
      <c r="E32" s="5" t="s">
        <v>10</v>
      </c>
      <c r="F32" s="7"/>
      <c r="G32" s="6">
        <v>12116556.597960001</v>
      </c>
      <c r="H32" s="7"/>
      <c r="I32" s="6">
        <v>-665412.58115199953</v>
      </c>
      <c r="J32" s="7"/>
      <c r="K32" s="6">
        <f t="shared" si="0"/>
        <v>11451144.016808001</v>
      </c>
      <c r="M32" s="16"/>
      <c r="N32" s="16"/>
    </row>
    <row r="33" spans="1:14" ht="14.1" customHeight="1" x14ac:dyDescent="0.25">
      <c r="A33" s="27" t="s">
        <v>24</v>
      </c>
      <c r="B33" s="27">
        <v>20</v>
      </c>
      <c r="C33" s="28"/>
      <c r="D33" s="28" t="s">
        <v>15</v>
      </c>
      <c r="E33" s="5" t="s">
        <v>10</v>
      </c>
      <c r="F33" s="30"/>
      <c r="G33" s="6">
        <v>37731.600000000006</v>
      </c>
      <c r="H33" s="30"/>
      <c r="I33" s="6">
        <v>0</v>
      </c>
      <c r="J33" s="30"/>
      <c r="K33" s="6">
        <f t="shared" si="0"/>
        <v>37731.600000000006</v>
      </c>
      <c r="N33" s="16"/>
    </row>
    <row r="34" spans="1:14" ht="14.1" customHeight="1" x14ac:dyDescent="0.25">
      <c r="A34" s="31" t="s">
        <v>24</v>
      </c>
      <c r="B34" s="32">
        <v>20</v>
      </c>
      <c r="C34" s="28"/>
      <c r="D34" s="28"/>
      <c r="E34" s="5" t="s">
        <v>11</v>
      </c>
      <c r="F34" s="7"/>
      <c r="G34" s="6">
        <v>104447.08824823226</v>
      </c>
      <c r="H34" s="7"/>
      <c r="I34" s="6">
        <v>0</v>
      </c>
      <c r="J34" s="7"/>
      <c r="K34" s="6">
        <f t="shared" si="0"/>
        <v>104447.08824823226</v>
      </c>
      <c r="N34" s="16"/>
    </row>
    <row r="35" spans="1:14" ht="14.1" customHeight="1" x14ac:dyDescent="0.25">
      <c r="A35" s="29" t="s">
        <v>26</v>
      </c>
      <c r="B35" s="29"/>
      <c r="C35" s="23"/>
      <c r="D35" s="23"/>
      <c r="E35" s="24" t="s">
        <v>27</v>
      </c>
      <c r="F35" s="25">
        <v>235.2</v>
      </c>
      <c r="G35" s="26">
        <f>SUM(G36:G42)</f>
        <v>10898521.750995886</v>
      </c>
      <c r="H35" s="25">
        <v>3.3</v>
      </c>
      <c r="I35" s="26">
        <f>SUM(I36:I42)</f>
        <v>-1240206.8737952381</v>
      </c>
      <c r="J35" s="25">
        <f>F35+H35</f>
        <v>238.5</v>
      </c>
      <c r="K35" s="26">
        <f>G35+I35</f>
        <v>9658314.8772006482</v>
      </c>
    </row>
    <row r="36" spans="1:14" ht="14.1" customHeight="1" x14ac:dyDescent="0.25">
      <c r="A36" s="27" t="s">
        <v>26</v>
      </c>
      <c r="B36" s="27">
        <v>20</v>
      </c>
      <c r="C36" s="28"/>
      <c r="D36" s="28"/>
      <c r="E36" s="5" t="s">
        <v>10</v>
      </c>
      <c r="F36" s="7"/>
      <c r="G36" s="6">
        <v>9588375.4625796843</v>
      </c>
      <c r="H36" s="7"/>
      <c r="I36" s="6">
        <f>-390513.0057+227.91</f>
        <v>-390285.09570000001</v>
      </c>
      <c r="J36" s="7"/>
      <c r="K36" s="6">
        <f t="shared" si="0"/>
        <v>9198090.3668796849</v>
      </c>
      <c r="M36" s="33"/>
    </row>
    <row r="37" spans="1:14" ht="14.1" customHeight="1" x14ac:dyDescent="0.25">
      <c r="A37" s="27" t="s">
        <v>26</v>
      </c>
      <c r="B37" s="27">
        <v>20</v>
      </c>
      <c r="C37" s="28"/>
      <c r="D37" s="28" t="s">
        <v>28</v>
      </c>
      <c r="E37" s="5" t="s">
        <v>10</v>
      </c>
      <c r="F37" s="7"/>
      <c r="G37" s="6">
        <v>805544.65079365089</v>
      </c>
      <c r="H37" s="7"/>
      <c r="I37" s="6">
        <f>-G37</f>
        <v>-805544.65079365089</v>
      </c>
      <c r="J37" s="7"/>
      <c r="K37" s="6">
        <f t="shared" si="0"/>
        <v>0</v>
      </c>
    </row>
    <row r="38" spans="1:14" ht="14.1" customHeight="1" x14ac:dyDescent="0.25">
      <c r="A38" s="27" t="s">
        <v>26</v>
      </c>
      <c r="B38" s="27">
        <v>20</v>
      </c>
      <c r="C38" s="28"/>
      <c r="D38" s="28"/>
      <c r="E38" s="5" t="s">
        <v>11</v>
      </c>
      <c r="F38" s="30"/>
      <c r="G38" s="6">
        <v>433451.13032096234</v>
      </c>
      <c r="H38" s="30"/>
      <c r="I38" s="6"/>
      <c r="J38" s="30"/>
      <c r="K38" s="6">
        <f t="shared" si="0"/>
        <v>433451.13032096234</v>
      </c>
    </row>
    <row r="39" spans="1:14" ht="14.1" customHeight="1" x14ac:dyDescent="0.25">
      <c r="A39" s="27" t="s">
        <v>26</v>
      </c>
      <c r="B39" s="27">
        <v>20</v>
      </c>
      <c r="C39" s="28"/>
      <c r="D39" s="28" t="s">
        <v>28</v>
      </c>
      <c r="E39" s="5" t="s">
        <v>11</v>
      </c>
      <c r="F39" s="30"/>
      <c r="G39" s="6">
        <v>23865.587301587304</v>
      </c>
      <c r="H39" s="30"/>
      <c r="I39" s="6">
        <f>-G39</f>
        <v>-23865.587301587304</v>
      </c>
      <c r="J39" s="30"/>
      <c r="K39" s="6">
        <f t="shared" si="0"/>
        <v>0</v>
      </c>
    </row>
    <row r="40" spans="1:14" ht="14.1" customHeight="1" x14ac:dyDescent="0.25">
      <c r="A40" s="27" t="s">
        <v>26</v>
      </c>
      <c r="B40" s="27">
        <v>20</v>
      </c>
      <c r="C40" s="28"/>
      <c r="D40" s="28"/>
      <c r="E40" s="5" t="s">
        <v>29</v>
      </c>
      <c r="F40" s="7"/>
      <c r="G40" s="6">
        <v>13165.92</v>
      </c>
      <c r="H40" s="7"/>
      <c r="I40" s="6">
        <v>-13165.92</v>
      </c>
      <c r="J40" s="7"/>
      <c r="K40" s="6">
        <f t="shared" si="0"/>
        <v>0</v>
      </c>
    </row>
    <row r="41" spans="1:14" ht="14.1" customHeight="1" x14ac:dyDescent="0.25">
      <c r="A41" s="27" t="s">
        <v>26</v>
      </c>
      <c r="B41" s="27">
        <v>20</v>
      </c>
      <c r="C41" s="28"/>
      <c r="D41" s="28"/>
      <c r="E41" s="5" t="s">
        <v>30</v>
      </c>
      <c r="F41" s="30"/>
      <c r="G41" s="6">
        <v>23281.200000000001</v>
      </c>
      <c r="H41" s="30"/>
      <c r="I41" s="6"/>
      <c r="J41" s="30"/>
      <c r="K41" s="6">
        <f t="shared" si="0"/>
        <v>23281.200000000001</v>
      </c>
    </row>
    <row r="42" spans="1:14" ht="14.1" customHeight="1" x14ac:dyDescent="0.25">
      <c r="A42" s="27" t="s">
        <v>26</v>
      </c>
      <c r="B42" s="27">
        <v>20</v>
      </c>
      <c r="C42" s="28"/>
      <c r="D42" s="28"/>
      <c r="E42" s="5" t="s">
        <v>23</v>
      </c>
      <c r="F42" s="30"/>
      <c r="G42" s="6">
        <v>10837.800000000001</v>
      </c>
      <c r="H42" s="30"/>
      <c r="I42" s="6">
        <v>-7345.6200000000008</v>
      </c>
      <c r="J42" s="30"/>
      <c r="K42" s="6">
        <f t="shared" si="0"/>
        <v>3492.1800000000003</v>
      </c>
      <c r="L42" s="16"/>
    </row>
    <row r="43" spans="1:14" ht="14.1" customHeight="1" x14ac:dyDescent="0.25">
      <c r="A43" s="29" t="s">
        <v>31</v>
      </c>
      <c r="B43" s="29"/>
      <c r="C43" s="23"/>
      <c r="D43" s="23"/>
      <c r="E43" s="24" t="s">
        <v>32</v>
      </c>
      <c r="F43" s="25">
        <v>1401</v>
      </c>
      <c r="G43" s="26">
        <f>SUM(G44:G51)</f>
        <v>50450909.460095339</v>
      </c>
      <c r="H43" s="25">
        <v>-2</v>
      </c>
      <c r="I43" s="26">
        <f>SUM(I44:I51)</f>
        <v>-3003494.7617233065</v>
      </c>
      <c r="J43" s="25">
        <f>F43+H43</f>
        <v>1399</v>
      </c>
      <c r="K43" s="26">
        <f t="shared" si="0"/>
        <v>47447414.698372029</v>
      </c>
    </row>
    <row r="44" spans="1:14" ht="14.1" customHeight="1" x14ac:dyDescent="0.25">
      <c r="A44" s="27" t="s">
        <v>31</v>
      </c>
      <c r="B44" s="27">
        <v>20</v>
      </c>
      <c r="C44" s="28"/>
      <c r="D44" s="28"/>
      <c r="E44" s="5" t="s">
        <v>10</v>
      </c>
      <c r="F44" s="7"/>
      <c r="G44" s="6">
        <v>47757037.367520005</v>
      </c>
      <c r="H44" s="7"/>
      <c r="I44" s="6">
        <v>-2717580.5699520037</v>
      </c>
      <c r="J44" s="7"/>
      <c r="K44" s="6">
        <f t="shared" si="0"/>
        <v>45039456.797568001</v>
      </c>
      <c r="M44" s="16"/>
    </row>
    <row r="45" spans="1:14" ht="14.1" customHeight="1" x14ac:dyDescent="0.25">
      <c r="A45" s="27" t="s">
        <v>31</v>
      </c>
      <c r="B45" s="27">
        <v>20</v>
      </c>
      <c r="C45" s="28"/>
      <c r="D45" s="28" t="s">
        <v>19</v>
      </c>
      <c r="E45" s="5" t="s">
        <v>10</v>
      </c>
      <c r="F45" s="30"/>
      <c r="G45" s="6">
        <v>47365.200000000004</v>
      </c>
      <c r="H45" s="30"/>
      <c r="I45" s="6">
        <v>0</v>
      </c>
      <c r="J45" s="30"/>
      <c r="K45" s="6">
        <f t="shared" si="0"/>
        <v>47365.200000000004</v>
      </c>
      <c r="M45" s="16"/>
    </row>
    <row r="46" spans="1:14" ht="14.1" customHeight="1" x14ac:dyDescent="0.25">
      <c r="A46" s="27" t="s">
        <v>31</v>
      </c>
      <c r="B46" s="27">
        <v>20</v>
      </c>
      <c r="C46" s="28"/>
      <c r="D46" s="28" t="s">
        <v>16</v>
      </c>
      <c r="E46" s="5" t="s">
        <v>10</v>
      </c>
      <c r="F46" s="30"/>
      <c r="G46" s="6">
        <v>309158.28000000003</v>
      </c>
      <c r="H46" s="30"/>
      <c r="I46" s="6">
        <v>0</v>
      </c>
      <c r="J46" s="30"/>
      <c r="K46" s="6">
        <f t="shared" si="0"/>
        <v>309158.28000000003</v>
      </c>
      <c r="M46" s="16"/>
    </row>
    <row r="47" spans="1:14" ht="14.1" customHeight="1" x14ac:dyDescent="0.25">
      <c r="A47" s="27" t="s">
        <v>31</v>
      </c>
      <c r="B47" s="27">
        <v>20</v>
      </c>
      <c r="C47" s="28"/>
      <c r="D47" s="28" t="s">
        <v>33</v>
      </c>
      <c r="E47" s="5" t="s">
        <v>10</v>
      </c>
      <c r="F47" s="30"/>
      <c r="G47" s="6">
        <v>31469.760000000002</v>
      </c>
      <c r="H47" s="30"/>
      <c r="I47" s="6">
        <f>-G47</f>
        <v>-31469.760000000002</v>
      </c>
      <c r="J47" s="30"/>
      <c r="K47" s="6">
        <f t="shared" si="0"/>
        <v>0</v>
      </c>
    </row>
    <row r="48" spans="1:14" ht="14.1" customHeight="1" x14ac:dyDescent="0.25">
      <c r="A48" s="27" t="s">
        <v>31</v>
      </c>
      <c r="B48" s="27">
        <v>20</v>
      </c>
      <c r="C48" s="28"/>
      <c r="D48" s="28" t="s">
        <v>34</v>
      </c>
      <c r="E48" s="5" t="s">
        <v>10</v>
      </c>
      <c r="F48" s="30"/>
      <c r="G48" s="6">
        <v>318229.92000000004</v>
      </c>
      <c r="H48" s="30"/>
      <c r="I48" s="6">
        <f>-G48</f>
        <v>-318229.92000000004</v>
      </c>
      <c r="J48" s="30"/>
      <c r="K48" s="6">
        <f t="shared" si="0"/>
        <v>0</v>
      </c>
    </row>
    <row r="49" spans="1:13" ht="14.1" customHeight="1" x14ac:dyDescent="0.25">
      <c r="A49" s="27" t="s">
        <v>31</v>
      </c>
      <c r="B49" s="27">
        <v>20</v>
      </c>
      <c r="C49" s="28"/>
      <c r="D49" s="28"/>
      <c r="E49" s="5" t="s">
        <v>11</v>
      </c>
      <c r="F49" s="7"/>
      <c r="G49" s="6">
        <v>1979780.9830940259</v>
      </c>
      <c r="H49" s="7"/>
      <c r="I49" s="6">
        <v>65512.037709999997</v>
      </c>
      <c r="J49" s="7"/>
      <c r="K49" s="6">
        <f t="shared" si="0"/>
        <v>2045293.0208040259</v>
      </c>
      <c r="M49" s="16"/>
    </row>
    <row r="50" spans="1:13" ht="14.1" customHeight="1" x14ac:dyDescent="0.25">
      <c r="A50" s="27" t="s">
        <v>31</v>
      </c>
      <c r="B50" s="27">
        <v>20</v>
      </c>
      <c r="C50" s="28"/>
      <c r="D50" s="28" t="s">
        <v>34</v>
      </c>
      <c r="E50" s="5" t="s">
        <v>11</v>
      </c>
      <c r="F50" s="7"/>
      <c r="G50" s="6">
        <v>1726.5494813027976</v>
      </c>
      <c r="H50" s="7"/>
      <c r="I50" s="6">
        <f>-G50</f>
        <v>-1726.5494813027976</v>
      </c>
      <c r="J50" s="7"/>
      <c r="K50" s="6">
        <f t="shared" si="0"/>
        <v>0</v>
      </c>
    </row>
    <row r="51" spans="1:13" ht="14.1" customHeight="1" x14ac:dyDescent="0.25">
      <c r="A51" s="27" t="s">
        <v>31</v>
      </c>
      <c r="B51" s="27">
        <v>20</v>
      </c>
      <c r="C51" s="28"/>
      <c r="D51" s="28"/>
      <c r="E51" s="5" t="s">
        <v>23</v>
      </c>
      <c r="F51" s="7"/>
      <c r="G51" s="6">
        <v>6141.3999999999987</v>
      </c>
      <c r="H51" s="7"/>
      <c r="I51" s="6"/>
      <c r="J51" s="7"/>
      <c r="K51" s="6">
        <f t="shared" si="0"/>
        <v>6141.3999999999987</v>
      </c>
    </row>
    <row r="52" spans="1:13" ht="14.1" customHeight="1" x14ac:dyDescent="0.25">
      <c r="A52" s="29" t="s">
        <v>35</v>
      </c>
      <c r="B52" s="29"/>
      <c r="C52" s="23"/>
      <c r="D52" s="23"/>
      <c r="E52" s="24" t="s">
        <v>36</v>
      </c>
      <c r="F52" s="25">
        <v>966.5</v>
      </c>
      <c r="G52" s="26">
        <f>SUM(G53:G62)</f>
        <v>32235902.616879236</v>
      </c>
      <c r="H52" s="25">
        <v>3</v>
      </c>
      <c r="I52" s="26">
        <f>SUM(I53:I62)</f>
        <v>-1669588.0991530521</v>
      </c>
      <c r="J52" s="25">
        <f>F52+H52</f>
        <v>969.5</v>
      </c>
      <c r="K52" s="26">
        <f t="shared" si="0"/>
        <v>30566314.517726183</v>
      </c>
    </row>
    <row r="53" spans="1:13" ht="14.1" customHeight="1" x14ac:dyDescent="0.25">
      <c r="A53" s="27" t="s">
        <v>35</v>
      </c>
      <c r="B53" s="27">
        <v>20</v>
      </c>
      <c r="C53" s="28"/>
      <c r="D53" s="28"/>
      <c r="E53" s="5" t="s">
        <v>10</v>
      </c>
      <c r="F53" s="7"/>
      <c r="G53" s="6">
        <v>29904409.662480004</v>
      </c>
      <c r="H53" s="7"/>
      <c r="I53" s="6">
        <v>-1171485.435568</v>
      </c>
      <c r="J53" s="7"/>
      <c r="K53" s="6">
        <f t="shared" si="0"/>
        <v>28732924.226912003</v>
      </c>
      <c r="L53" s="16"/>
    </row>
    <row r="54" spans="1:13" ht="14.1" customHeight="1" x14ac:dyDescent="0.25">
      <c r="A54" s="27" t="s">
        <v>35</v>
      </c>
      <c r="B54" s="27">
        <v>20</v>
      </c>
      <c r="C54" s="28"/>
      <c r="D54" s="28" t="s">
        <v>15</v>
      </c>
      <c r="E54" s="5" t="s">
        <v>10</v>
      </c>
      <c r="F54" s="30"/>
      <c r="G54" s="6">
        <v>47525.760000000002</v>
      </c>
      <c r="H54" s="30"/>
      <c r="I54" s="6"/>
      <c r="J54" s="30"/>
      <c r="K54" s="6">
        <f t="shared" si="0"/>
        <v>47525.760000000002</v>
      </c>
    </row>
    <row r="55" spans="1:13" ht="14.1" customHeight="1" x14ac:dyDescent="0.25">
      <c r="A55" s="27" t="s">
        <v>35</v>
      </c>
      <c r="B55" s="27">
        <v>20</v>
      </c>
      <c r="C55" s="28"/>
      <c r="D55" s="28" t="s">
        <v>16</v>
      </c>
      <c r="E55" s="5" t="s">
        <v>10</v>
      </c>
      <c r="F55" s="30"/>
      <c r="G55" s="6">
        <v>52326.504000000001</v>
      </c>
      <c r="H55" s="30"/>
      <c r="I55" s="6"/>
      <c r="J55" s="30"/>
      <c r="K55" s="6">
        <f t="shared" si="0"/>
        <v>52326.504000000001</v>
      </c>
    </row>
    <row r="56" spans="1:13" ht="14.1" customHeight="1" x14ac:dyDescent="0.25">
      <c r="A56" s="27" t="s">
        <v>35</v>
      </c>
      <c r="B56" s="27">
        <v>20</v>
      </c>
      <c r="C56" s="28"/>
      <c r="D56" s="28" t="s">
        <v>33</v>
      </c>
      <c r="E56" s="5" t="s">
        <v>10</v>
      </c>
      <c r="F56" s="30"/>
      <c r="G56" s="6">
        <v>28098</v>
      </c>
      <c r="H56" s="30"/>
      <c r="I56" s="6">
        <f>-G56</f>
        <v>-28098</v>
      </c>
      <c r="J56" s="30"/>
      <c r="K56" s="6">
        <f t="shared" si="0"/>
        <v>0</v>
      </c>
    </row>
    <row r="57" spans="1:13" ht="14.1" customHeight="1" x14ac:dyDescent="0.25">
      <c r="A57" s="27" t="s">
        <v>35</v>
      </c>
      <c r="B57" s="27">
        <v>20</v>
      </c>
      <c r="C57" s="28"/>
      <c r="D57" s="28" t="s">
        <v>34</v>
      </c>
      <c r="E57" s="5" t="s">
        <v>10</v>
      </c>
      <c r="F57" s="30"/>
      <c r="G57" s="6">
        <v>172040.04</v>
      </c>
      <c r="H57" s="30"/>
      <c r="I57" s="6">
        <f>-G57</f>
        <v>-172040.04</v>
      </c>
      <c r="J57" s="30"/>
      <c r="K57" s="6">
        <f t="shared" si="0"/>
        <v>0</v>
      </c>
    </row>
    <row r="58" spans="1:13" ht="14.1" customHeight="1" x14ac:dyDescent="0.25">
      <c r="A58" s="27" t="s">
        <v>35</v>
      </c>
      <c r="B58" s="27">
        <v>20</v>
      </c>
      <c r="C58" s="28"/>
      <c r="D58" s="28" t="s">
        <v>37</v>
      </c>
      <c r="E58" s="5" t="s">
        <v>10</v>
      </c>
      <c r="F58" s="30"/>
      <c r="G58" s="6">
        <v>333483.12</v>
      </c>
      <c r="H58" s="30"/>
      <c r="I58" s="6">
        <f>-G58</f>
        <v>-333483.12</v>
      </c>
      <c r="J58" s="30"/>
      <c r="K58" s="6">
        <f t="shared" si="0"/>
        <v>0</v>
      </c>
    </row>
    <row r="59" spans="1:13" ht="14.1" customHeight="1" x14ac:dyDescent="0.25">
      <c r="A59" s="27" t="s">
        <v>35</v>
      </c>
      <c r="B59" s="27">
        <v>20</v>
      </c>
      <c r="C59" s="28"/>
      <c r="D59" s="28"/>
      <c r="E59" s="5" t="s">
        <v>11</v>
      </c>
      <c r="F59" s="7"/>
      <c r="G59" s="6">
        <v>1659145.3223041785</v>
      </c>
      <c r="H59" s="7"/>
      <c r="I59" s="6">
        <v>63153.704510000069</v>
      </c>
      <c r="J59" s="7"/>
      <c r="K59" s="6">
        <f t="shared" si="0"/>
        <v>1722299.0268141786</v>
      </c>
      <c r="L59" s="16"/>
    </row>
    <row r="60" spans="1:13" ht="14.1" customHeight="1" x14ac:dyDescent="0.25">
      <c r="A60" s="27" t="s">
        <v>35</v>
      </c>
      <c r="B60" s="27">
        <v>20</v>
      </c>
      <c r="C60" s="28"/>
      <c r="D60" s="28" t="s">
        <v>34</v>
      </c>
      <c r="E60" s="5" t="s">
        <v>11</v>
      </c>
      <c r="F60" s="7"/>
      <c r="G60" s="6">
        <v>1556.2705186972464</v>
      </c>
      <c r="H60" s="7"/>
      <c r="I60" s="6">
        <f>-G60</f>
        <v>-1556.2705186972464</v>
      </c>
      <c r="J60" s="7"/>
      <c r="K60" s="6">
        <f t="shared" si="0"/>
        <v>0</v>
      </c>
    </row>
    <row r="61" spans="1:13" ht="14.1" customHeight="1" x14ac:dyDescent="0.25">
      <c r="A61" s="27" t="s">
        <v>35</v>
      </c>
      <c r="B61" s="27">
        <v>20</v>
      </c>
      <c r="C61" s="28"/>
      <c r="D61" s="28" t="s">
        <v>37</v>
      </c>
      <c r="E61" s="5" t="s">
        <v>11</v>
      </c>
      <c r="F61" s="7"/>
      <c r="G61" s="6">
        <v>26078.937576355002</v>
      </c>
      <c r="H61" s="7"/>
      <c r="I61" s="6">
        <f>-G61</f>
        <v>-26078.937576355002</v>
      </c>
      <c r="J61" s="7"/>
      <c r="K61" s="6">
        <f t="shared" si="0"/>
        <v>0</v>
      </c>
    </row>
    <row r="62" spans="1:13" ht="14.1" customHeight="1" x14ac:dyDescent="0.25">
      <c r="A62" s="27" t="s">
        <v>35</v>
      </c>
      <c r="B62" s="27">
        <v>20</v>
      </c>
      <c r="C62" s="28"/>
      <c r="D62" s="28"/>
      <c r="E62" s="5" t="s">
        <v>23</v>
      </c>
      <c r="F62" s="7"/>
      <c r="G62" s="6">
        <v>11239</v>
      </c>
      <c r="H62" s="7"/>
      <c r="I62" s="6"/>
      <c r="J62" s="7"/>
      <c r="K62" s="6">
        <f t="shared" si="0"/>
        <v>11239</v>
      </c>
    </row>
    <row r="63" spans="1:13" ht="14.1" customHeight="1" x14ac:dyDescent="0.25">
      <c r="A63" s="29" t="s">
        <v>38</v>
      </c>
      <c r="B63" s="29"/>
      <c r="C63" s="23"/>
      <c r="D63" s="23"/>
      <c r="E63" s="24" t="s">
        <v>39</v>
      </c>
      <c r="F63" s="25">
        <v>731</v>
      </c>
      <c r="G63" s="26">
        <f>SUM(G64:G70)</f>
        <v>26562290.090149097</v>
      </c>
      <c r="H63" s="25">
        <v>2</v>
      </c>
      <c r="I63" s="26">
        <f>SUM(I64:I70)</f>
        <v>-2423050.0512793497</v>
      </c>
      <c r="J63" s="25">
        <f>F63+H63</f>
        <v>733</v>
      </c>
      <c r="K63" s="26">
        <f t="shared" si="0"/>
        <v>24139240.038869746</v>
      </c>
    </row>
    <row r="64" spans="1:13" ht="14.1" customHeight="1" x14ac:dyDescent="0.25">
      <c r="A64" s="27" t="s">
        <v>38</v>
      </c>
      <c r="B64" s="27">
        <v>20</v>
      </c>
      <c r="C64" s="28"/>
      <c r="D64" s="28"/>
      <c r="E64" s="5" t="s">
        <v>10</v>
      </c>
      <c r="F64" s="7"/>
      <c r="G64" s="6">
        <v>24691093.817400001</v>
      </c>
      <c r="H64" s="7"/>
      <c r="I64" s="6">
        <v>-1911743.130889602</v>
      </c>
      <c r="J64" s="7"/>
      <c r="K64" s="6">
        <f t="shared" si="0"/>
        <v>22779350.686510399</v>
      </c>
      <c r="M64" s="16"/>
    </row>
    <row r="65" spans="1:12" ht="14.1" customHeight="1" x14ac:dyDescent="0.25">
      <c r="A65" s="27" t="s">
        <v>38</v>
      </c>
      <c r="B65" s="27">
        <v>20</v>
      </c>
      <c r="C65" s="28"/>
      <c r="D65" s="28" t="s">
        <v>33</v>
      </c>
      <c r="E65" s="5" t="s">
        <v>10</v>
      </c>
      <c r="F65" s="7"/>
      <c r="G65" s="6">
        <v>31447.239999999983</v>
      </c>
      <c r="H65" s="7"/>
      <c r="I65" s="6">
        <f>-G65</f>
        <v>-31447.239999999983</v>
      </c>
      <c r="J65" s="7"/>
      <c r="K65" s="6">
        <f t="shared" si="0"/>
        <v>0</v>
      </c>
    </row>
    <row r="66" spans="1:12" ht="14.1" customHeight="1" x14ac:dyDescent="0.25">
      <c r="A66" s="27" t="s">
        <v>38</v>
      </c>
      <c r="B66" s="27">
        <v>20</v>
      </c>
      <c r="C66" s="28"/>
      <c r="D66" s="28" t="s">
        <v>34</v>
      </c>
      <c r="E66" s="5" t="s">
        <v>10</v>
      </c>
      <c r="F66" s="7"/>
      <c r="G66" s="6">
        <v>129411.36</v>
      </c>
      <c r="H66" s="7"/>
      <c r="I66" s="6">
        <f t="shared" ref="I66:I67" si="3">-G66</f>
        <v>-129411.36</v>
      </c>
      <c r="J66" s="7"/>
      <c r="K66" s="6">
        <f t="shared" si="0"/>
        <v>0</v>
      </c>
    </row>
    <row r="67" spans="1:12" ht="14.1" customHeight="1" x14ac:dyDescent="0.25">
      <c r="A67" s="27" t="s">
        <v>38</v>
      </c>
      <c r="B67" s="27">
        <v>20</v>
      </c>
      <c r="C67" s="28"/>
      <c r="D67" s="28" t="s">
        <v>37</v>
      </c>
      <c r="E67" s="5" t="s">
        <v>10</v>
      </c>
      <c r="F67" s="7"/>
      <c r="G67" s="6">
        <v>365595.12</v>
      </c>
      <c r="H67" s="7"/>
      <c r="I67" s="6">
        <f t="shared" si="3"/>
        <v>-365595.12</v>
      </c>
      <c r="J67" s="7"/>
      <c r="K67" s="6">
        <f t="shared" si="0"/>
        <v>0</v>
      </c>
    </row>
    <row r="68" spans="1:12" ht="14.1" customHeight="1" x14ac:dyDescent="0.25">
      <c r="A68" s="27" t="s">
        <v>38</v>
      </c>
      <c r="B68" s="27">
        <v>20</v>
      </c>
      <c r="C68" s="28"/>
      <c r="D68" s="28"/>
      <c r="E68" s="5" t="s">
        <v>11</v>
      </c>
      <c r="F68" s="7"/>
      <c r="G68" s="6">
        <v>1314425.8535993504</v>
      </c>
      <c r="H68" s="7"/>
      <c r="I68" s="6">
        <v>45463.498760000104</v>
      </c>
      <c r="J68" s="7"/>
      <c r="K68" s="6">
        <f t="shared" si="0"/>
        <v>1359889.3523593505</v>
      </c>
      <c r="L68" s="16"/>
    </row>
    <row r="69" spans="1:12" ht="14.1" customHeight="1" x14ac:dyDescent="0.25">
      <c r="A69" s="27" t="s">
        <v>38</v>
      </c>
      <c r="B69" s="27">
        <v>20</v>
      </c>
      <c r="C69" s="28"/>
      <c r="D69" s="28" t="s">
        <v>34</v>
      </c>
      <c r="E69" s="5" t="s">
        <v>11</v>
      </c>
      <c r="F69" s="7"/>
      <c r="G69" s="6">
        <v>1726.5494813027976</v>
      </c>
      <c r="H69" s="7"/>
      <c r="I69" s="6">
        <f>-G69</f>
        <v>-1726.5494813027976</v>
      </c>
      <c r="J69" s="7"/>
      <c r="K69" s="6">
        <f t="shared" si="0"/>
        <v>0</v>
      </c>
    </row>
    <row r="70" spans="1:12" ht="14.1" customHeight="1" x14ac:dyDescent="0.25">
      <c r="A70" s="27" t="s">
        <v>38</v>
      </c>
      <c r="B70" s="27">
        <v>20</v>
      </c>
      <c r="C70" s="28"/>
      <c r="D70" s="28" t="s">
        <v>37</v>
      </c>
      <c r="E70" s="5" t="s">
        <v>11</v>
      </c>
      <c r="F70" s="7"/>
      <c r="G70" s="6">
        <v>28590.149668445003</v>
      </c>
      <c r="H70" s="7"/>
      <c r="I70" s="6">
        <f>-G70</f>
        <v>-28590.149668445003</v>
      </c>
      <c r="J70" s="7"/>
      <c r="K70" s="6">
        <f t="shared" si="0"/>
        <v>0</v>
      </c>
    </row>
    <row r="71" spans="1:12" ht="14.1" customHeight="1" x14ac:dyDescent="0.25">
      <c r="A71" s="29" t="s">
        <v>40</v>
      </c>
      <c r="B71" s="29"/>
      <c r="C71" s="23"/>
      <c r="D71" s="23"/>
      <c r="E71" s="24" t="s">
        <v>41</v>
      </c>
      <c r="F71" s="25">
        <v>495.4</v>
      </c>
      <c r="G71" s="26">
        <f>SUM(G72:G77)</f>
        <v>16559584.555824012</v>
      </c>
      <c r="H71" s="25">
        <v>2</v>
      </c>
      <c r="I71" s="26">
        <f>SUM(I72:I77)</f>
        <v>-754304.56618469837</v>
      </c>
      <c r="J71" s="25">
        <f>F71+H71</f>
        <v>497.4</v>
      </c>
      <c r="K71" s="26">
        <f>G71+I71</f>
        <v>15805279.989639314</v>
      </c>
    </row>
    <row r="72" spans="1:12" ht="14.1" customHeight="1" x14ac:dyDescent="0.25">
      <c r="A72" s="27" t="s">
        <v>40</v>
      </c>
      <c r="B72" s="27">
        <v>20</v>
      </c>
      <c r="C72" s="28"/>
      <c r="D72" s="28"/>
      <c r="E72" s="5" t="s">
        <v>10</v>
      </c>
      <c r="F72" s="7"/>
      <c r="G72" s="6">
        <v>15626193.323400002</v>
      </c>
      <c r="H72" s="7"/>
      <c r="I72" s="6">
        <v>-629640.4629760012</v>
      </c>
      <c r="J72" s="7"/>
      <c r="K72" s="6">
        <f t="shared" si="0"/>
        <v>14996552.860424001</v>
      </c>
      <c r="L72" s="16"/>
    </row>
    <row r="73" spans="1:12" ht="14.1" customHeight="1" x14ac:dyDescent="0.25">
      <c r="A73" s="27" t="s">
        <v>40</v>
      </c>
      <c r="B73" s="27">
        <v>20</v>
      </c>
      <c r="C73" s="28"/>
      <c r="D73" s="28" t="s">
        <v>16</v>
      </c>
      <c r="E73" s="5" t="s">
        <v>10</v>
      </c>
      <c r="F73" s="7"/>
      <c r="G73" s="6">
        <v>27487.872000000003</v>
      </c>
      <c r="H73" s="7"/>
      <c r="I73" s="6"/>
      <c r="J73" s="7"/>
      <c r="K73" s="6">
        <f t="shared" si="0"/>
        <v>27487.872000000003</v>
      </c>
    </row>
    <row r="74" spans="1:12" ht="14.1" customHeight="1" x14ac:dyDescent="0.25">
      <c r="A74" s="27" t="s">
        <v>40</v>
      </c>
      <c r="B74" s="27">
        <v>20</v>
      </c>
      <c r="C74" s="28"/>
      <c r="D74" s="28" t="s">
        <v>33</v>
      </c>
      <c r="E74" s="5" t="s">
        <v>10</v>
      </c>
      <c r="F74" s="7"/>
      <c r="G74" s="6">
        <v>28098</v>
      </c>
      <c r="H74" s="7"/>
      <c r="I74" s="6">
        <f>-G74</f>
        <v>-28098</v>
      </c>
      <c r="J74" s="7"/>
      <c r="K74" s="6">
        <f t="shared" si="0"/>
        <v>0</v>
      </c>
    </row>
    <row r="75" spans="1:12" ht="14.1" customHeight="1" x14ac:dyDescent="0.25">
      <c r="A75" s="27" t="s">
        <v>40</v>
      </c>
      <c r="B75" s="27">
        <v>20</v>
      </c>
      <c r="C75" s="28"/>
      <c r="D75" s="28" t="s">
        <v>34</v>
      </c>
      <c r="E75" s="5" t="s">
        <v>10</v>
      </c>
      <c r="F75" s="7"/>
      <c r="G75" s="6">
        <v>115844.04000000001</v>
      </c>
      <c r="H75" s="7"/>
      <c r="I75" s="6">
        <f>-G75</f>
        <v>-115844.04000000001</v>
      </c>
      <c r="J75" s="7"/>
      <c r="K75" s="6">
        <f t="shared" si="0"/>
        <v>0</v>
      </c>
    </row>
    <row r="76" spans="1:12" ht="14.1" customHeight="1" x14ac:dyDescent="0.25">
      <c r="A76" s="27" t="s">
        <v>40</v>
      </c>
      <c r="B76" s="27">
        <v>20</v>
      </c>
      <c r="C76" s="28"/>
      <c r="D76" s="28"/>
      <c r="E76" s="5" t="s">
        <v>11</v>
      </c>
      <c r="F76" s="7"/>
      <c r="G76" s="6">
        <v>760405.04990531295</v>
      </c>
      <c r="H76" s="7"/>
      <c r="I76" s="6">
        <v>20834.207310000085</v>
      </c>
      <c r="J76" s="7"/>
      <c r="K76" s="6">
        <f t="shared" si="0"/>
        <v>781239.25721531303</v>
      </c>
      <c r="L76" s="34"/>
    </row>
    <row r="77" spans="1:12" ht="14.1" customHeight="1" x14ac:dyDescent="0.25">
      <c r="A77" s="27" t="s">
        <v>40</v>
      </c>
      <c r="B77" s="27">
        <v>20</v>
      </c>
      <c r="C77" s="28"/>
      <c r="D77" s="28" t="s">
        <v>34</v>
      </c>
      <c r="E77" s="5" t="s">
        <v>11</v>
      </c>
      <c r="F77" s="7"/>
      <c r="G77" s="6">
        <v>1556.2705186972464</v>
      </c>
      <c r="H77" s="7"/>
      <c r="I77" s="6">
        <f>-G77</f>
        <v>-1556.2705186972464</v>
      </c>
      <c r="J77" s="7"/>
      <c r="K77" s="6">
        <f t="shared" si="0"/>
        <v>0</v>
      </c>
    </row>
    <row r="78" spans="1:12" ht="14.1" customHeight="1" x14ac:dyDescent="0.25">
      <c r="A78" s="29" t="s">
        <v>42</v>
      </c>
      <c r="B78" s="29"/>
      <c r="C78" s="23"/>
      <c r="D78" s="23"/>
      <c r="E78" s="24" t="s">
        <v>43</v>
      </c>
      <c r="F78" s="25">
        <v>0</v>
      </c>
      <c r="G78" s="26">
        <f>SUM(G79:G135)</f>
        <v>-9801187.7150960229</v>
      </c>
      <c r="H78" s="25">
        <f>SUM(H79:H135)</f>
        <v>0</v>
      </c>
      <c r="I78" s="26">
        <f>SUM(I79:I135)</f>
        <v>20973384.048604328</v>
      </c>
      <c r="J78" s="25">
        <f>SUM(J79:J135)</f>
        <v>0</v>
      </c>
      <c r="K78" s="26">
        <f>G78+I78</f>
        <v>11172196.333508305</v>
      </c>
    </row>
    <row r="79" spans="1:12" ht="14.1" customHeight="1" x14ac:dyDescent="0.25">
      <c r="A79" s="27" t="s">
        <v>42</v>
      </c>
      <c r="B79" s="27">
        <v>20</v>
      </c>
      <c r="C79" s="28"/>
      <c r="D79" s="28" t="s">
        <v>16</v>
      </c>
      <c r="E79" s="5" t="s">
        <v>44</v>
      </c>
      <c r="F79" s="7"/>
      <c r="G79" s="6">
        <v>35597.543999999849</v>
      </c>
      <c r="H79" s="7"/>
      <c r="I79" s="6">
        <v>0</v>
      </c>
      <c r="J79" s="7"/>
      <c r="K79" s="6">
        <f>G79+I79</f>
        <v>35597.543999999849</v>
      </c>
    </row>
    <row r="80" spans="1:12" ht="14.1" customHeight="1" x14ac:dyDescent="0.25">
      <c r="A80" s="27" t="s">
        <v>42</v>
      </c>
      <c r="B80" s="27">
        <v>20</v>
      </c>
      <c r="C80" s="28"/>
      <c r="D80" s="28" t="s">
        <v>14</v>
      </c>
      <c r="E80" s="5" t="s">
        <v>45</v>
      </c>
      <c r="F80" s="7"/>
      <c r="G80" s="6">
        <v>1517.88</v>
      </c>
      <c r="H80" s="7"/>
      <c r="I80" s="6">
        <v>2959.5100000000011</v>
      </c>
      <c r="J80" s="7"/>
      <c r="K80" s="6">
        <f t="shared" ref="K80:K135" si="4">G80+I80</f>
        <v>4477.3900000000012</v>
      </c>
    </row>
    <row r="81" spans="1:13" ht="14.1" customHeight="1" x14ac:dyDescent="0.25">
      <c r="A81" s="27" t="s">
        <v>42</v>
      </c>
      <c r="B81" s="27">
        <v>20</v>
      </c>
      <c r="C81" s="28"/>
      <c r="D81" s="28" t="s">
        <v>46</v>
      </c>
      <c r="E81" s="5" t="s">
        <v>47</v>
      </c>
      <c r="F81" s="7"/>
      <c r="G81" s="6">
        <v>263023.61119999958</v>
      </c>
      <c r="H81" s="7"/>
      <c r="I81" s="6">
        <v>-159531.87667999999</v>
      </c>
      <c r="J81" s="7"/>
      <c r="K81" s="6">
        <f t="shared" si="4"/>
        <v>103491.73451999959</v>
      </c>
    </row>
    <row r="82" spans="1:13" ht="14.1" customHeight="1" x14ac:dyDescent="0.25">
      <c r="A82" s="27" t="s">
        <v>42</v>
      </c>
      <c r="B82" s="27">
        <v>20</v>
      </c>
      <c r="C82" s="28"/>
      <c r="D82" s="28"/>
      <c r="E82" s="28" t="s">
        <v>48</v>
      </c>
      <c r="F82" s="7"/>
      <c r="G82" s="6">
        <v>589585.4375</v>
      </c>
      <c r="H82" s="7"/>
      <c r="I82" s="6">
        <v>126938.82999999996</v>
      </c>
      <c r="J82" s="7"/>
      <c r="K82" s="6">
        <f t="shared" si="4"/>
        <v>716524.26749999996</v>
      </c>
      <c r="M82" s="16"/>
    </row>
    <row r="83" spans="1:13" ht="14.1" customHeight="1" x14ac:dyDescent="0.25">
      <c r="A83" s="27" t="s">
        <v>42</v>
      </c>
      <c r="B83" s="27">
        <v>20</v>
      </c>
      <c r="C83" s="28"/>
      <c r="D83" s="28" t="s">
        <v>49</v>
      </c>
      <c r="E83" s="28" t="s">
        <v>48</v>
      </c>
      <c r="F83" s="7"/>
      <c r="G83" s="6">
        <v>108062.5</v>
      </c>
      <c r="H83" s="7"/>
      <c r="I83" s="6">
        <v>-41889.156760000013</v>
      </c>
      <c r="J83" s="7"/>
      <c r="K83" s="6">
        <f t="shared" si="4"/>
        <v>66173.343239999987</v>
      </c>
      <c r="M83" s="16"/>
    </row>
    <row r="84" spans="1:13" ht="14.1" customHeight="1" x14ac:dyDescent="0.25">
      <c r="A84" s="27" t="s">
        <v>42</v>
      </c>
      <c r="B84" s="27">
        <v>20</v>
      </c>
      <c r="C84" s="28"/>
      <c r="D84" s="28" t="s">
        <v>50</v>
      </c>
      <c r="E84" s="28" t="s">
        <v>48</v>
      </c>
      <c r="F84" s="7"/>
      <c r="G84" s="6">
        <v>29937.502000000004</v>
      </c>
      <c r="H84" s="7"/>
      <c r="I84" s="6">
        <v>4077.0000000000036</v>
      </c>
      <c r="J84" s="7"/>
      <c r="K84" s="6">
        <f t="shared" si="4"/>
        <v>34014.502000000008</v>
      </c>
      <c r="M84" s="16"/>
    </row>
    <row r="85" spans="1:13" ht="14.1" customHeight="1" x14ac:dyDescent="0.25">
      <c r="A85" s="27" t="s">
        <v>42</v>
      </c>
      <c r="B85" s="27">
        <v>20</v>
      </c>
      <c r="C85" s="28"/>
      <c r="D85" s="28" t="s">
        <v>19</v>
      </c>
      <c r="E85" s="28" t="s">
        <v>48</v>
      </c>
      <c r="F85" s="7"/>
      <c r="G85" s="6">
        <v>11970</v>
      </c>
      <c r="H85" s="7"/>
      <c r="I85" s="6"/>
      <c r="J85" s="7"/>
      <c r="K85" s="6">
        <f t="shared" si="4"/>
        <v>11970</v>
      </c>
    </row>
    <row r="86" spans="1:13" ht="14.1" customHeight="1" x14ac:dyDescent="0.25">
      <c r="A86" s="27" t="s">
        <v>42</v>
      </c>
      <c r="B86" s="27">
        <v>20</v>
      </c>
      <c r="C86" s="28"/>
      <c r="D86" s="28" t="s">
        <v>51</v>
      </c>
      <c r="E86" s="28" t="s">
        <v>48</v>
      </c>
      <c r="F86" s="7"/>
      <c r="G86" s="6">
        <v>16625</v>
      </c>
      <c r="H86" s="7"/>
      <c r="I86" s="6">
        <v>-6729.55</v>
      </c>
      <c r="J86" s="7"/>
      <c r="K86" s="6">
        <f t="shared" si="4"/>
        <v>9895.4500000000007</v>
      </c>
      <c r="M86" s="16"/>
    </row>
    <row r="87" spans="1:13" ht="14.1" customHeight="1" x14ac:dyDescent="0.25">
      <c r="A87" s="27" t="s">
        <v>42</v>
      </c>
      <c r="B87" s="27">
        <v>20</v>
      </c>
      <c r="C87" s="28"/>
      <c r="D87" s="28" t="s">
        <v>52</v>
      </c>
      <c r="E87" s="28" t="s">
        <v>48</v>
      </c>
      <c r="F87" s="7"/>
      <c r="G87" s="6">
        <v>1496.25</v>
      </c>
      <c r="H87" s="7"/>
      <c r="I87" s="6"/>
      <c r="J87" s="7"/>
      <c r="K87" s="6">
        <f t="shared" si="4"/>
        <v>1496.25</v>
      </c>
    </row>
    <row r="88" spans="1:13" ht="14.1" customHeight="1" x14ac:dyDescent="0.25">
      <c r="A88" s="27" t="s">
        <v>42</v>
      </c>
      <c r="B88" s="27">
        <v>20</v>
      </c>
      <c r="C88" s="28"/>
      <c r="D88" s="28" t="s">
        <v>46</v>
      </c>
      <c r="E88" s="28" t="s">
        <v>48</v>
      </c>
      <c r="F88" s="7"/>
      <c r="G88" s="6">
        <v>33250</v>
      </c>
      <c r="H88" s="7"/>
      <c r="I88" s="6"/>
      <c r="J88" s="7"/>
      <c r="K88" s="6">
        <f t="shared" si="4"/>
        <v>33250</v>
      </c>
    </row>
    <row r="89" spans="1:13" ht="14.1" customHeight="1" x14ac:dyDescent="0.25">
      <c r="A89" s="27" t="s">
        <v>42</v>
      </c>
      <c r="B89" s="27">
        <v>20</v>
      </c>
      <c r="C89" s="28"/>
      <c r="D89" s="28" t="s">
        <v>53</v>
      </c>
      <c r="E89" s="28" t="s">
        <v>48</v>
      </c>
      <c r="F89" s="7"/>
      <c r="G89" s="6">
        <v>9143.75</v>
      </c>
      <c r="H89" s="7"/>
      <c r="I89" s="6">
        <v>32418.75</v>
      </c>
      <c r="J89" s="7"/>
      <c r="K89" s="6">
        <f t="shared" si="4"/>
        <v>41562.5</v>
      </c>
      <c r="M89" s="16"/>
    </row>
    <row r="90" spans="1:13" ht="14.1" customHeight="1" x14ac:dyDescent="0.25">
      <c r="A90" s="27" t="s">
        <v>42</v>
      </c>
      <c r="B90" s="27">
        <v>20</v>
      </c>
      <c r="C90" s="28"/>
      <c r="D90" s="28" t="s">
        <v>54</v>
      </c>
      <c r="E90" s="28" t="s">
        <v>48</v>
      </c>
      <c r="F90" s="7"/>
      <c r="G90" s="6">
        <v>7481.25</v>
      </c>
      <c r="H90" s="7"/>
      <c r="I90" s="6"/>
      <c r="J90" s="7"/>
      <c r="K90" s="6">
        <f t="shared" si="4"/>
        <v>7481.25</v>
      </c>
    </row>
    <row r="91" spans="1:13" ht="14.1" customHeight="1" x14ac:dyDescent="0.25">
      <c r="A91" s="27" t="s">
        <v>42</v>
      </c>
      <c r="B91" s="27">
        <v>20</v>
      </c>
      <c r="C91" s="27"/>
      <c r="D91" s="28" t="s">
        <v>54</v>
      </c>
      <c r="E91" s="28" t="s">
        <v>55</v>
      </c>
      <c r="F91" s="7"/>
      <c r="G91" s="6">
        <v>46518.750000000022</v>
      </c>
      <c r="H91" s="7"/>
      <c r="I91" s="6">
        <v>38938.43</v>
      </c>
      <c r="J91" s="7"/>
      <c r="K91" s="6">
        <f t="shared" si="4"/>
        <v>85457.180000000022</v>
      </c>
      <c r="M91" s="16"/>
    </row>
    <row r="92" spans="1:13" ht="14.1" customHeight="1" x14ac:dyDescent="0.25">
      <c r="A92" s="27" t="s">
        <v>42</v>
      </c>
      <c r="B92" s="27">
        <v>20</v>
      </c>
      <c r="C92" s="27"/>
      <c r="D92" s="28"/>
      <c r="E92" s="28" t="s">
        <v>56</v>
      </c>
      <c r="F92" s="7"/>
      <c r="G92" s="6">
        <v>18303.84</v>
      </c>
      <c r="H92" s="7"/>
      <c r="I92" s="6"/>
      <c r="J92" s="7"/>
      <c r="K92" s="6">
        <f t="shared" si="4"/>
        <v>18303.84</v>
      </c>
    </row>
    <row r="93" spans="1:13" ht="14.1" customHeight="1" x14ac:dyDescent="0.25">
      <c r="A93" s="27" t="s">
        <v>42</v>
      </c>
      <c r="B93" s="27">
        <v>20</v>
      </c>
      <c r="C93" s="27"/>
      <c r="D93" s="27"/>
      <c r="E93" s="5" t="s">
        <v>57</v>
      </c>
      <c r="F93" s="7"/>
      <c r="G93" s="6">
        <v>210093.08020000093</v>
      </c>
      <c r="H93" s="7"/>
      <c r="I93" s="6">
        <v>-210093.08020000099</v>
      </c>
      <c r="J93" s="7"/>
      <c r="K93" s="6">
        <f t="shared" si="4"/>
        <v>0</v>
      </c>
    </row>
    <row r="94" spans="1:13" ht="14.1" customHeight="1" x14ac:dyDescent="0.25">
      <c r="A94" s="27" t="s">
        <v>42</v>
      </c>
      <c r="B94" s="27">
        <v>20</v>
      </c>
      <c r="C94" s="27"/>
      <c r="D94" s="27"/>
      <c r="E94" s="5" t="s">
        <v>58</v>
      </c>
      <c r="F94" s="7"/>
      <c r="G94" s="6">
        <v>70442.000000000015</v>
      </c>
      <c r="H94" s="7"/>
      <c r="I94" s="6">
        <v>-70442</v>
      </c>
      <c r="J94" s="7"/>
      <c r="K94" s="6">
        <f t="shared" si="4"/>
        <v>0</v>
      </c>
    </row>
    <row r="95" spans="1:13" ht="14.1" customHeight="1" x14ac:dyDescent="0.25">
      <c r="A95" s="27" t="s">
        <v>42</v>
      </c>
      <c r="B95" s="27">
        <v>20</v>
      </c>
      <c r="C95" s="27"/>
      <c r="D95" s="27"/>
      <c r="E95" s="5" t="s">
        <v>59</v>
      </c>
      <c r="F95" s="7"/>
      <c r="G95" s="6">
        <v>3974.0000000000005</v>
      </c>
      <c r="H95" s="7"/>
      <c r="I95" s="6">
        <v>-3974</v>
      </c>
      <c r="J95" s="7"/>
      <c r="K95" s="6">
        <f t="shared" si="4"/>
        <v>0</v>
      </c>
    </row>
    <row r="96" spans="1:13" ht="14.1" customHeight="1" x14ac:dyDescent="0.25">
      <c r="A96" s="27" t="s">
        <v>42</v>
      </c>
      <c r="B96" s="27">
        <v>20</v>
      </c>
      <c r="C96" s="27"/>
      <c r="D96" s="27"/>
      <c r="E96" s="5" t="s">
        <v>60</v>
      </c>
      <c r="F96" s="7"/>
      <c r="G96" s="6">
        <v>3974.0000000000005</v>
      </c>
      <c r="H96" s="7"/>
      <c r="I96" s="6">
        <v>-3974</v>
      </c>
      <c r="J96" s="7"/>
      <c r="K96" s="6">
        <f t="shared" si="4"/>
        <v>0</v>
      </c>
    </row>
    <row r="97" spans="1:14" ht="14.1" customHeight="1" x14ac:dyDescent="0.25">
      <c r="A97" s="27" t="s">
        <v>42</v>
      </c>
      <c r="B97" s="27">
        <v>20</v>
      </c>
      <c r="C97" s="27"/>
      <c r="D97" s="28" t="s">
        <v>61</v>
      </c>
      <c r="E97" s="28" t="s">
        <v>62</v>
      </c>
      <c r="F97" s="7"/>
      <c r="G97" s="6">
        <v>648570.99999999988</v>
      </c>
      <c r="H97" s="7"/>
      <c r="I97" s="6">
        <v>302867.00000000023</v>
      </c>
      <c r="J97" s="7"/>
      <c r="K97" s="6">
        <f t="shared" si="4"/>
        <v>951438.00000000012</v>
      </c>
      <c r="M97" s="16"/>
      <c r="N97" s="16"/>
    </row>
    <row r="98" spans="1:14" ht="14.1" customHeight="1" x14ac:dyDescent="0.25">
      <c r="A98" s="27" t="s">
        <v>42</v>
      </c>
      <c r="B98" s="27">
        <v>20</v>
      </c>
      <c r="C98" s="27"/>
      <c r="D98" s="28" t="s">
        <v>63</v>
      </c>
      <c r="E98" s="5" t="s">
        <v>64</v>
      </c>
      <c r="F98" s="7"/>
      <c r="G98" s="6">
        <v>450000</v>
      </c>
      <c r="H98" s="7"/>
      <c r="I98" s="6">
        <v>25791.440000000002</v>
      </c>
      <c r="J98" s="7"/>
      <c r="K98" s="6">
        <f t="shared" si="4"/>
        <v>475791.44</v>
      </c>
      <c r="M98" s="16"/>
    </row>
    <row r="99" spans="1:14" ht="14.1" customHeight="1" x14ac:dyDescent="0.25">
      <c r="A99" s="27" t="s">
        <v>42</v>
      </c>
      <c r="B99" s="27">
        <v>20</v>
      </c>
      <c r="C99" s="28"/>
      <c r="D99" s="28"/>
      <c r="E99" s="5" t="s">
        <v>65</v>
      </c>
      <c r="F99" s="7"/>
      <c r="G99" s="6">
        <v>-12360755.109996023</v>
      </c>
      <c r="H99" s="7"/>
      <c r="I99" s="6">
        <f>13497457.3528045+11796.89+4988.746875</f>
        <v>13514242.9896795</v>
      </c>
      <c r="J99" s="7"/>
      <c r="K99" s="6">
        <f t="shared" si="4"/>
        <v>1153487.8796834778</v>
      </c>
      <c r="M99" s="16"/>
    </row>
    <row r="100" spans="1:14" ht="14.1" customHeight="1" x14ac:dyDescent="0.25">
      <c r="A100" s="27" t="s">
        <v>42</v>
      </c>
      <c r="B100" s="27">
        <v>20</v>
      </c>
      <c r="C100" s="27" t="s">
        <v>110</v>
      </c>
      <c r="D100" s="28" t="s">
        <v>61</v>
      </c>
      <c r="E100" s="28" t="s">
        <v>156</v>
      </c>
      <c r="F100" s="7"/>
      <c r="G100" s="6">
        <v>0</v>
      </c>
      <c r="H100" s="7"/>
      <c r="I100" s="6">
        <v>661094.01</v>
      </c>
      <c r="J100" s="7"/>
      <c r="K100" s="6">
        <f t="shared" si="4"/>
        <v>661094.01</v>
      </c>
      <c r="M100" s="16"/>
    </row>
    <row r="101" spans="1:14" ht="14.1" customHeight="1" x14ac:dyDescent="0.25">
      <c r="A101" s="27" t="s">
        <v>42</v>
      </c>
      <c r="B101" s="27">
        <v>20</v>
      </c>
      <c r="C101" s="27" t="s">
        <v>125</v>
      </c>
      <c r="D101" s="28" t="s">
        <v>126</v>
      </c>
      <c r="E101" s="28" t="s">
        <v>136</v>
      </c>
      <c r="F101" s="7"/>
      <c r="G101" s="6">
        <v>0</v>
      </c>
      <c r="H101" s="7"/>
      <c r="I101" s="6">
        <v>485983.95999999996</v>
      </c>
      <c r="J101" s="7"/>
      <c r="K101" s="6">
        <f t="shared" si="4"/>
        <v>485983.95999999996</v>
      </c>
      <c r="M101" s="16"/>
    </row>
    <row r="102" spans="1:14" ht="14.1" customHeight="1" x14ac:dyDescent="0.25">
      <c r="A102" s="27" t="s">
        <v>42</v>
      </c>
      <c r="B102" s="27">
        <v>20</v>
      </c>
      <c r="C102" s="27" t="s">
        <v>127</v>
      </c>
      <c r="D102" s="28" t="s">
        <v>126</v>
      </c>
      <c r="E102" s="28" t="s">
        <v>136</v>
      </c>
      <c r="F102" s="7"/>
      <c r="G102" s="6">
        <v>0</v>
      </c>
      <c r="H102" s="7"/>
      <c r="I102" s="6">
        <v>40690.71</v>
      </c>
      <c r="J102" s="7"/>
      <c r="K102" s="6">
        <f t="shared" si="4"/>
        <v>40690.71</v>
      </c>
      <c r="M102" s="16"/>
    </row>
    <row r="103" spans="1:14" ht="14.1" customHeight="1" x14ac:dyDescent="0.25">
      <c r="A103" s="27" t="s">
        <v>42</v>
      </c>
      <c r="B103" s="27">
        <v>20</v>
      </c>
      <c r="C103" s="27" t="s">
        <v>108</v>
      </c>
      <c r="D103" s="28" t="s">
        <v>109</v>
      </c>
      <c r="E103" s="5" t="s">
        <v>134</v>
      </c>
      <c r="F103" s="7"/>
      <c r="G103" s="6">
        <v>0</v>
      </c>
      <c r="H103" s="7"/>
      <c r="I103" s="6">
        <v>132591.65000000002</v>
      </c>
      <c r="J103" s="7"/>
      <c r="K103" s="6">
        <f t="shared" si="4"/>
        <v>132591.65000000002</v>
      </c>
    </row>
    <row r="104" spans="1:14" ht="14.1" customHeight="1" x14ac:dyDescent="0.25">
      <c r="A104" s="27" t="s">
        <v>42</v>
      </c>
      <c r="B104" s="27">
        <v>20</v>
      </c>
      <c r="C104" s="27" t="s">
        <v>108</v>
      </c>
      <c r="D104" s="28" t="s">
        <v>119</v>
      </c>
      <c r="E104" s="5" t="s">
        <v>137</v>
      </c>
      <c r="F104" s="7"/>
      <c r="G104" s="6">
        <v>0</v>
      </c>
      <c r="H104" s="7"/>
      <c r="I104" s="6">
        <v>63827.02</v>
      </c>
      <c r="J104" s="7"/>
      <c r="K104" s="6">
        <f t="shared" si="4"/>
        <v>63827.02</v>
      </c>
    </row>
    <row r="105" spans="1:14" ht="14.1" customHeight="1" x14ac:dyDescent="0.25">
      <c r="A105" s="27" t="s">
        <v>42</v>
      </c>
      <c r="B105" s="27">
        <v>20</v>
      </c>
      <c r="C105" s="27" t="s">
        <v>110</v>
      </c>
      <c r="D105" s="28" t="s">
        <v>111</v>
      </c>
      <c r="E105" s="5" t="s">
        <v>157</v>
      </c>
      <c r="F105" s="7"/>
      <c r="G105" s="6">
        <v>0</v>
      </c>
      <c r="H105" s="7"/>
      <c r="I105" s="6">
        <v>1821563.56</v>
      </c>
      <c r="J105" s="7"/>
      <c r="K105" s="6">
        <f t="shared" si="4"/>
        <v>1821563.56</v>
      </c>
    </row>
    <row r="106" spans="1:14" ht="14.1" customHeight="1" x14ac:dyDescent="0.25">
      <c r="A106" s="27" t="s">
        <v>42</v>
      </c>
      <c r="B106" s="27">
        <v>20</v>
      </c>
      <c r="C106" s="27"/>
      <c r="D106" s="28" t="s">
        <v>112</v>
      </c>
      <c r="E106" s="5" t="s">
        <v>164</v>
      </c>
      <c r="F106" s="7"/>
      <c r="G106" s="6">
        <v>0</v>
      </c>
      <c r="H106" s="7"/>
      <c r="I106" s="6">
        <v>249788.39799999999</v>
      </c>
      <c r="J106" s="7"/>
      <c r="K106" s="6">
        <f t="shared" si="4"/>
        <v>249788.39799999999</v>
      </c>
    </row>
    <row r="107" spans="1:14" ht="14.1" customHeight="1" x14ac:dyDescent="0.25">
      <c r="A107" s="27" t="s">
        <v>42</v>
      </c>
      <c r="B107" s="27">
        <v>20</v>
      </c>
      <c r="C107" s="27" t="s">
        <v>110</v>
      </c>
      <c r="D107" s="28" t="s">
        <v>112</v>
      </c>
      <c r="E107" s="5" t="s">
        <v>164</v>
      </c>
      <c r="F107" s="7"/>
      <c r="G107" s="6">
        <v>0</v>
      </c>
      <c r="H107" s="7"/>
      <c r="I107" s="6">
        <v>384004.04</v>
      </c>
      <c r="J107" s="7"/>
      <c r="K107" s="6">
        <f t="shared" si="4"/>
        <v>384004.04</v>
      </c>
    </row>
    <row r="108" spans="1:14" ht="14.1" customHeight="1" x14ac:dyDescent="0.25">
      <c r="A108" s="27" t="s">
        <v>42</v>
      </c>
      <c r="B108" s="27">
        <v>20</v>
      </c>
      <c r="C108" s="27" t="s">
        <v>110</v>
      </c>
      <c r="D108" s="28" t="s">
        <v>113</v>
      </c>
      <c r="E108" s="5" t="s">
        <v>146</v>
      </c>
      <c r="F108" s="7"/>
      <c r="G108" s="6">
        <v>0</v>
      </c>
      <c r="H108" s="7"/>
      <c r="I108" s="6">
        <v>151373.46000000002</v>
      </c>
      <c r="J108" s="7"/>
      <c r="K108" s="6">
        <f t="shared" si="4"/>
        <v>151373.46000000002</v>
      </c>
      <c r="N108" s="16"/>
    </row>
    <row r="109" spans="1:14" ht="14.1" customHeight="1" x14ac:dyDescent="0.25">
      <c r="A109" s="27" t="s">
        <v>42</v>
      </c>
      <c r="B109" s="27">
        <v>20</v>
      </c>
      <c r="C109" s="27"/>
      <c r="D109" s="28" t="s">
        <v>33</v>
      </c>
      <c r="E109" s="5" t="s">
        <v>138</v>
      </c>
      <c r="F109" s="7"/>
      <c r="G109" s="6">
        <v>0</v>
      </c>
      <c r="H109" s="7"/>
      <c r="I109" s="6">
        <v>39653.249999999985</v>
      </c>
      <c r="J109" s="7"/>
      <c r="K109" s="6">
        <f t="shared" si="4"/>
        <v>39653.249999999985</v>
      </c>
      <c r="N109" s="16"/>
    </row>
    <row r="110" spans="1:14" ht="14.1" customHeight="1" x14ac:dyDescent="0.25">
      <c r="A110" s="27" t="s">
        <v>42</v>
      </c>
      <c r="B110" s="27">
        <v>20</v>
      </c>
      <c r="C110" s="27" t="s">
        <v>110</v>
      </c>
      <c r="D110" s="28" t="s">
        <v>33</v>
      </c>
      <c r="E110" s="5" t="s">
        <v>138</v>
      </c>
      <c r="F110" s="7"/>
      <c r="G110" s="6">
        <v>0</v>
      </c>
      <c r="H110" s="7"/>
      <c r="I110" s="6">
        <v>39754.01</v>
      </c>
      <c r="J110" s="7"/>
      <c r="K110" s="6">
        <f t="shared" si="4"/>
        <v>39754.01</v>
      </c>
      <c r="N110" s="16"/>
    </row>
    <row r="111" spans="1:14" ht="14.1" customHeight="1" x14ac:dyDescent="0.25">
      <c r="A111" s="27" t="s">
        <v>42</v>
      </c>
      <c r="B111" s="27">
        <v>20</v>
      </c>
      <c r="C111" s="27" t="s">
        <v>110</v>
      </c>
      <c r="D111" s="28" t="s">
        <v>114</v>
      </c>
      <c r="E111" s="5" t="s">
        <v>158</v>
      </c>
      <c r="F111" s="7"/>
      <c r="G111" s="6">
        <v>0</v>
      </c>
      <c r="H111" s="7"/>
      <c r="I111" s="6">
        <v>79459.75</v>
      </c>
      <c r="J111" s="7"/>
      <c r="K111" s="6">
        <f t="shared" si="4"/>
        <v>79459.75</v>
      </c>
    </row>
    <row r="112" spans="1:14" ht="14.1" customHeight="1" x14ac:dyDescent="0.25">
      <c r="A112" s="27" t="s">
        <v>42</v>
      </c>
      <c r="B112" s="27">
        <v>20</v>
      </c>
      <c r="C112" s="27"/>
      <c r="D112" s="28" t="s">
        <v>34</v>
      </c>
      <c r="E112" s="5" t="s">
        <v>139</v>
      </c>
      <c r="F112" s="7"/>
      <c r="G112" s="6">
        <v>0</v>
      </c>
      <c r="H112" s="7"/>
      <c r="I112" s="6">
        <f>255922.82+6565.64000000009</f>
        <v>262488.46000000008</v>
      </c>
      <c r="J112" s="7"/>
      <c r="K112" s="6">
        <f t="shared" si="4"/>
        <v>262488.46000000008</v>
      </c>
    </row>
    <row r="113" spans="1:13" ht="14.1" customHeight="1" x14ac:dyDescent="0.25">
      <c r="A113" s="27" t="s">
        <v>42</v>
      </c>
      <c r="B113" s="27">
        <v>20</v>
      </c>
      <c r="C113" s="27" t="s">
        <v>110</v>
      </c>
      <c r="D113" s="28" t="s">
        <v>34</v>
      </c>
      <c r="E113" s="5" t="s">
        <v>139</v>
      </c>
      <c r="F113" s="7"/>
      <c r="G113" s="6">
        <v>0</v>
      </c>
      <c r="H113" s="7"/>
      <c r="I113" s="6">
        <f>236416.22+2882.73</f>
        <v>239298.95</v>
      </c>
      <c r="J113" s="7"/>
      <c r="K113" s="6">
        <f t="shared" si="4"/>
        <v>239298.95</v>
      </c>
    </row>
    <row r="114" spans="1:13" ht="14.1" customHeight="1" x14ac:dyDescent="0.25">
      <c r="A114" s="27" t="s">
        <v>42</v>
      </c>
      <c r="B114" s="27">
        <v>20</v>
      </c>
      <c r="C114" s="27" t="s">
        <v>110</v>
      </c>
      <c r="D114" s="28" t="s">
        <v>115</v>
      </c>
      <c r="E114" s="5" t="s">
        <v>159</v>
      </c>
      <c r="F114" s="7"/>
      <c r="G114" s="6">
        <v>0</v>
      </c>
      <c r="H114" s="7"/>
      <c r="I114" s="6">
        <v>479620.87</v>
      </c>
      <c r="J114" s="7"/>
      <c r="K114" s="6">
        <f t="shared" si="4"/>
        <v>479620.87</v>
      </c>
    </row>
    <row r="115" spans="1:13" ht="14.1" customHeight="1" x14ac:dyDescent="0.25">
      <c r="A115" s="27" t="s">
        <v>42</v>
      </c>
      <c r="B115" s="27">
        <v>20</v>
      </c>
      <c r="C115" s="27"/>
      <c r="D115" s="28" t="s">
        <v>37</v>
      </c>
      <c r="E115" s="5" t="s">
        <v>140</v>
      </c>
      <c r="F115" s="7"/>
      <c r="G115" s="6">
        <v>0</v>
      </c>
      <c r="H115" s="7"/>
      <c r="I115" s="6">
        <v>104096.3972448</v>
      </c>
      <c r="J115" s="7"/>
      <c r="K115" s="6">
        <f t="shared" si="4"/>
        <v>104096.3972448</v>
      </c>
    </row>
    <row r="116" spans="1:13" ht="14.1" customHeight="1" x14ac:dyDescent="0.25">
      <c r="A116" s="27" t="s">
        <v>42</v>
      </c>
      <c r="B116" s="27">
        <v>20</v>
      </c>
      <c r="C116" s="27" t="s">
        <v>110</v>
      </c>
      <c r="D116" s="28" t="s">
        <v>116</v>
      </c>
      <c r="E116" s="5" t="s">
        <v>160</v>
      </c>
      <c r="F116" s="7"/>
      <c r="G116" s="6">
        <v>0</v>
      </c>
      <c r="H116" s="7"/>
      <c r="I116" s="6">
        <v>328968.93</v>
      </c>
      <c r="J116" s="7"/>
      <c r="K116" s="6">
        <f t="shared" si="4"/>
        <v>328968.93</v>
      </c>
    </row>
    <row r="117" spans="1:13" ht="14.1" customHeight="1" x14ac:dyDescent="0.25">
      <c r="A117" s="27" t="s">
        <v>42</v>
      </c>
      <c r="B117" s="27">
        <v>20</v>
      </c>
      <c r="C117" s="27" t="s">
        <v>110</v>
      </c>
      <c r="D117" s="28" t="s">
        <v>117</v>
      </c>
      <c r="E117" s="5" t="s">
        <v>145</v>
      </c>
      <c r="F117" s="7"/>
      <c r="G117" s="6">
        <v>0</v>
      </c>
      <c r="H117" s="7"/>
      <c r="I117" s="6">
        <f>5955.595+935.655</f>
        <v>6891.25</v>
      </c>
      <c r="J117" s="7"/>
      <c r="K117" s="6">
        <f t="shared" si="4"/>
        <v>6891.25</v>
      </c>
    </row>
    <row r="118" spans="1:13" ht="14.1" customHeight="1" x14ac:dyDescent="0.25">
      <c r="A118" s="27" t="s">
        <v>42</v>
      </c>
      <c r="B118" s="27">
        <v>20</v>
      </c>
      <c r="C118" s="27" t="s">
        <v>110</v>
      </c>
      <c r="D118" s="28" t="s">
        <v>118</v>
      </c>
      <c r="E118" s="5" t="s">
        <v>144</v>
      </c>
      <c r="F118" s="7"/>
      <c r="G118" s="6">
        <v>0</v>
      </c>
      <c r="H118" s="7"/>
      <c r="I118" s="6">
        <v>45786.377625000001</v>
      </c>
      <c r="J118" s="7"/>
      <c r="K118" s="6">
        <f t="shared" si="4"/>
        <v>45786.377625000001</v>
      </c>
    </row>
    <row r="119" spans="1:13" x14ac:dyDescent="0.25">
      <c r="A119" s="27" t="s">
        <v>42</v>
      </c>
      <c r="B119" s="27">
        <v>20</v>
      </c>
      <c r="C119" s="27"/>
      <c r="D119" s="28" t="s">
        <v>120</v>
      </c>
      <c r="E119" s="5" t="s">
        <v>142</v>
      </c>
      <c r="F119" s="7"/>
      <c r="G119" s="6">
        <v>0</v>
      </c>
      <c r="H119" s="7"/>
      <c r="I119" s="6">
        <v>52390</v>
      </c>
      <c r="J119" s="7"/>
      <c r="K119" s="6">
        <f t="shared" si="4"/>
        <v>52390</v>
      </c>
    </row>
    <row r="120" spans="1:13" ht="14.1" customHeight="1" x14ac:dyDescent="0.25">
      <c r="A120" s="27" t="s">
        <v>42</v>
      </c>
      <c r="B120" s="27">
        <v>20</v>
      </c>
      <c r="C120" s="27"/>
      <c r="D120" s="28" t="s">
        <v>28</v>
      </c>
      <c r="E120" s="5" t="s">
        <v>135</v>
      </c>
      <c r="F120" s="7"/>
      <c r="G120" s="6">
        <v>0</v>
      </c>
      <c r="H120" s="7"/>
      <c r="I120" s="6">
        <v>1035502.5380952383</v>
      </c>
      <c r="J120" s="7"/>
      <c r="K120" s="6">
        <f t="shared" si="4"/>
        <v>1035502.5380952383</v>
      </c>
    </row>
    <row r="121" spans="1:13" ht="14.1" customHeight="1" x14ac:dyDescent="0.25">
      <c r="A121" s="27" t="s">
        <v>42</v>
      </c>
      <c r="B121" s="27">
        <v>20</v>
      </c>
      <c r="C121" s="27"/>
      <c r="D121" s="28" t="s">
        <v>121</v>
      </c>
      <c r="E121" s="28" t="s">
        <v>147</v>
      </c>
      <c r="F121" s="7"/>
      <c r="G121" s="6">
        <v>0</v>
      </c>
      <c r="H121" s="7"/>
      <c r="I121" s="6">
        <v>28802.338000000003</v>
      </c>
      <c r="J121" s="7"/>
      <c r="K121" s="6">
        <f t="shared" si="4"/>
        <v>28802.338000000003</v>
      </c>
    </row>
    <row r="122" spans="1:13" ht="14.1" customHeight="1" x14ac:dyDescent="0.25">
      <c r="A122" s="27" t="s">
        <v>42</v>
      </c>
      <c r="B122" s="27">
        <v>20</v>
      </c>
      <c r="C122" s="27"/>
      <c r="D122" s="28" t="s">
        <v>122</v>
      </c>
      <c r="E122" s="28" t="s">
        <v>161</v>
      </c>
      <c r="F122" s="7"/>
      <c r="G122" s="6">
        <v>0</v>
      </c>
      <c r="H122" s="7"/>
      <c r="I122" s="6">
        <v>35668.630000000005</v>
      </c>
      <c r="J122" s="7"/>
      <c r="K122" s="6">
        <f t="shared" si="4"/>
        <v>35668.630000000005</v>
      </c>
    </row>
    <row r="123" spans="1:13" ht="14.1" customHeight="1" x14ac:dyDescent="0.25">
      <c r="A123" s="27" t="s">
        <v>42</v>
      </c>
      <c r="B123" s="27">
        <v>20</v>
      </c>
      <c r="C123" s="27" t="s">
        <v>110</v>
      </c>
      <c r="D123" s="28" t="s">
        <v>128</v>
      </c>
      <c r="E123" s="28" t="s">
        <v>148</v>
      </c>
      <c r="F123" s="7"/>
      <c r="G123" s="6">
        <v>0</v>
      </c>
      <c r="H123" s="7"/>
      <c r="I123" s="6">
        <v>32146.29</v>
      </c>
      <c r="J123" s="7"/>
      <c r="K123" s="6">
        <f t="shared" si="4"/>
        <v>32146.29</v>
      </c>
      <c r="M123" s="16"/>
    </row>
    <row r="124" spans="1:13" ht="14.1" customHeight="1" x14ac:dyDescent="0.25">
      <c r="A124" s="27" t="s">
        <v>42</v>
      </c>
      <c r="B124" s="27">
        <v>20</v>
      </c>
      <c r="C124" s="27"/>
      <c r="D124" s="28" t="s">
        <v>15</v>
      </c>
      <c r="E124" s="28" t="s">
        <v>155</v>
      </c>
      <c r="F124" s="7"/>
      <c r="G124" s="6">
        <v>0</v>
      </c>
      <c r="H124" s="7"/>
      <c r="I124" s="6">
        <v>36603.25</v>
      </c>
      <c r="J124" s="7"/>
      <c r="K124" s="6">
        <f t="shared" si="4"/>
        <v>36603.25</v>
      </c>
      <c r="M124" s="16"/>
    </row>
    <row r="125" spans="1:13" ht="14.1" customHeight="1" x14ac:dyDescent="0.25">
      <c r="A125" s="27" t="s">
        <v>42</v>
      </c>
      <c r="B125" s="27">
        <v>20</v>
      </c>
      <c r="C125" s="27"/>
      <c r="D125" s="28" t="s">
        <v>129</v>
      </c>
      <c r="E125" s="28" t="s">
        <v>149</v>
      </c>
      <c r="F125" s="7"/>
      <c r="G125" s="6">
        <v>0</v>
      </c>
      <c r="H125" s="7"/>
      <c r="I125" s="6">
        <v>9197.24</v>
      </c>
      <c r="J125" s="7"/>
      <c r="K125" s="6">
        <f t="shared" si="4"/>
        <v>9197.24</v>
      </c>
      <c r="M125" s="16"/>
    </row>
    <row r="126" spans="1:13" ht="14.1" customHeight="1" x14ac:dyDescent="0.25">
      <c r="A126" s="27" t="s">
        <v>42</v>
      </c>
      <c r="B126" s="27">
        <v>20</v>
      </c>
      <c r="C126" s="27"/>
      <c r="D126" s="28" t="s">
        <v>22</v>
      </c>
      <c r="E126" s="36" t="s">
        <v>150</v>
      </c>
      <c r="F126" s="7"/>
      <c r="G126" s="6">
        <v>0</v>
      </c>
      <c r="H126" s="7"/>
      <c r="I126" s="6">
        <v>50525.000000000007</v>
      </c>
      <c r="J126" s="7"/>
      <c r="K126" s="6">
        <f t="shared" si="4"/>
        <v>50525.000000000007</v>
      </c>
      <c r="M126" s="16"/>
    </row>
    <row r="127" spans="1:13" ht="14.1" customHeight="1" x14ac:dyDescent="0.25">
      <c r="A127" s="27" t="s">
        <v>42</v>
      </c>
      <c r="B127" s="27">
        <v>20</v>
      </c>
      <c r="C127" s="27"/>
      <c r="D127" s="28" t="s">
        <v>20</v>
      </c>
      <c r="E127" s="37" t="s">
        <v>151</v>
      </c>
      <c r="F127" s="7"/>
      <c r="G127" s="6">
        <v>0</v>
      </c>
      <c r="H127" s="7"/>
      <c r="I127" s="6">
        <v>29856.85</v>
      </c>
      <c r="J127" s="7"/>
      <c r="K127" s="6">
        <f t="shared" si="4"/>
        <v>29856.85</v>
      </c>
      <c r="M127" s="16"/>
    </row>
    <row r="128" spans="1:13" ht="14.1" customHeight="1" x14ac:dyDescent="0.25">
      <c r="A128" s="27" t="s">
        <v>42</v>
      </c>
      <c r="B128" s="27">
        <v>20</v>
      </c>
      <c r="C128" s="27" t="s">
        <v>110</v>
      </c>
      <c r="D128" s="28" t="s">
        <v>107</v>
      </c>
      <c r="E128" s="37" t="s">
        <v>152</v>
      </c>
      <c r="F128" s="7"/>
      <c r="G128" s="6">
        <v>0</v>
      </c>
      <c r="H128" s="7"/>
      <c r="I128" s="6">
        <v>6828.2699997899999</v>
      </c>
      <c r="J128" s="7"/>
      <c r="K128" s="6">
        <f t="shared" si="4"/>
        <v>6828.2699997899999</v>
      </c>
      <c r="M128" s="16"/>
    </row>
    <row r="129" spans="1:13" ht="14.1" customHeight="1" x14ac:dyDescent="0.25">
      <c r="A129" s="27" t="s">
        <v>42</v>
      </c>
      <c r="B129" s="27">
        <v>20</v>
      </c>
      <c r="C129" s="27"/>
      <c r="D129" s="28" t="s">
        <v>130</v>
      </c>
      <c r="E129" s="37" t="s">
        <v>162</v>
      </c>
      <c r="F129" s="7"/>
      <c r="G129" s="6">
        <v>0</v>
      </c>
      <c r="H129" s="7"/>
      <c r="I129" s="6">
        <v>41247</v>
      </c>
      <c r="J129" s="7"/>
      <c r="K129" s="6">
        <f t="shared" si="4"/>
        <v>41247</v>
      </c>
      <c r="M129" s="16"/>
    </row>
    <row r="130" spans="1:13" ht="14.1" customHeight="1" x14ac:dyDescent="0.25">
      <c r="A130" s="27" t="s">
        <v>42</v>
      </c>
      <c r="B130" s="27">
        <v>20</v>
      </c>
      <c r="C130" s="27" t="s">
        <v>110</v>
      </c>
      <c r="D130" s="28" t="s">
        <v>131</v>
      </c>
      <c r="E130" s="28" t="s">
        <v>143</v>
      </c>
      <c r="F130" s="7"/>
      <c r="G130" s="6">
        <v>0</v>
      </c>
      <c r="H130" s="7"/>
      <c r="I130" s="6">
        <v>118990.4976</v>
      </c>
      <c r="J130" s="7"/>
      <c r="K130" s="6">
        <f t="shared" si="4"/>
        <v>118990.4976</v>
      </c>
      <c r="M130" s="16"/>
    </row>
    <row r="131" spans="1:13" ht="14.1" customHeight="1" x14ac:dyDescent="0.25">
      <c r="A131" s="27" t="s">
        <v>42</v>
      </c>
      <c r="B131" s="27">
        <v>20</v>
      </c>
      <c r="C131" s="27" t="s">
        <v>110</v>
      </c>
      <c r="D131" s="28" t="s">
        <v>132</v>
      </c>
      <c r="E131" s="28" t="s">
        <v>141</v>
      </c>
      <c r="F131" s="7"/>
      <c r="G131" s="6">
        <v>0</v>
      </c>
      <c r="H131" s="7"/>
      <c r="I131" s="6">
        <v>145133.236</v>
      </c>
      <c r="J131" s="7"/>
      <c r="K131" s="6">
        <f t="shared" si="4"/>
        <v>145133.236</v>
      </c>
      <c r="M131" s="16"/>
    </row>
    <row r="132" spans="1:13" ht="14.1" customHeight="1" x14ac:dyDescent="0.25">
      <c r="A132" s="27" t="s">
        <v>42</v>
      </c>
      <c r="B132" s="27">
        <v>20</v>
      </c>
      <c r="C132" s="27"/>
      <c r="D132" s="28" t="s">
        <v>123</v>
      </c>
      <c r="E132" s="28" t="s">
        <v>163</v>
      </c>
      <c r="F132" s="7"/>
      <c r="G132" s="6">
        <v>0</v>
      </c>
      <c r="H132" s="7"/>
      <c r="I132" s="6">
        <v>15465.079999999998</v>
      </c>
      <c r="J132" s="7"/>
      <c r="K132" s="6">
        <f t="shared" si="4"/>
        <v>15465.079999999998</v>
      </c>
    </row>
    <row r="133" spans="1:13" ht="14.1" customHeight="1" x14ac:dyDescent="0.25">
      <c r="A133" s="27" t="s">
        <v>42</v>
      </c>
      <c r="B133" s="27">
        <v>20</v>
      </c>
      <c r="C133" s="27" t="s">
        <v>110</v>
      </c>
      <c r="D133" s="28" t="s">
        <v>123</v>
      </c>
      <c r="E133" s="28" t="s">
        <v>163</v>
      </c>
      <c r="F133" s="7"/>
      <c r="G133" s="6">
        <v>0</v>
      </c>
      <c r="H133" s="7"/>
      <c r="I133" s="6">
        <v>37391.079999999994</v>
      </c>
      <c r="J133" s="7"/>
      <c r="K133" s="6">
        <f t="shared" si="4"/>
        <v>37391.079999999994</v>
      </c>
      <c r="M133" s="16"/>
    </row>
    <row r="134" spans="1:13" ht="14.1" customHeight="1" x14ac:dyDescent="0.25">
      <c r="A134" s="27" t="s">
        <v>42</v>
      </c>
      <c r="B134" s="27">
        <v>20</v>
      </c>
      <c r="C134" s="27"/>
      <c r="D134" s="28" t="s">
        <v>133</v>
      </c>
      <c r="E134" s="28" t="s">
        <v>153</v>
      </c>
      <c r="F134" s="7"/>
      <c r="G134" s="6">
        <v>0</v>
      </c>
      <c r="H134" s="7"/>
      <c r="I134" s="6">
        <v>6021</v>
      </c>
      <c r="J134" s="7"/>
      <c r="K134" s="6">
        <f t="shared" si="4"/>
        <v>6021</v>
      </c>
      <c r="M134" s="16"/>
    </row>
    <row r="135" spans="1:13" ht="14.1" customHeight="1" x14ac:dyDescent="0.25">
      <c r="A135" s="27" t="s">
        <v>42</v>
      </c>
      <c r="B135" s="27">
        <v>20</v>
      </c>
      <c r="C135" s="27"/>
      <c r="D135" s="28" t="s">
        <v>124</v>
      </c>
      <c r="E135" s="28" t="s">
        <v>154</v>
      </c>
      <c r="F135" s="7"/>
      <c r="G135" s="6">
        <v>0</v>
      </c>
      <c r="H135" s="7"/>
      <c r="I135" s="6">
        <v>123080.41</v>
      </c>
      <c r="J135" s="7"/>
      <c r="K135" s="6">
        <f t="shared" si="4"/>
        <v>123080.41</v>
      </c>
      <c r="M135" s="16"/>
    </row>
    <row r="136" spans="1:13" ht="14.1" customHeight="1" x14ac:dyDescent="0.25">
      <c r="A136" s="29" t="s">
        <v>42</v>
      </c>
      <c r="B136" s="29"/>
      <c r="C136" s="23"/>
      <c r="D136" s="23"/>
      <c r="E136" s="24" t="s">
        <v>66</v>
      </c>
      <c r="F136" s="25"/>
      <c r="G136" s="26">
        <v>194000</v>
      </c>
      <c r="H136" s="25"/>
      <c r="I136" s="26"/>
      <c r="J136" s="25"/>
      <c r="K136" s="26">
        <f t="shared" ref="K136:K137" si="5">G136+I136</f>
        <v>194000</v>
      </c>
    </row>
    <row r="137" spans="1:13" ht="14.1" customHeight="1" x14ac:dyDescent="0.25">
      <c r="A137" s="27" t="s">
        <v>42</v>
      </c>
      <c r="B137" s="27">
        <v>10</v>
      </c>
      <c r="C137" s="27" t="s">
        <v>67</v>
      </c>
      <c r="D137" s="27"/>
      <c r="E137" s="5" t="s">
        <v>68</v>
      </c>
      <c r="F137" s="7"/>
      <c r="G137" s="6">
        <v>194000</v>
      </c>
      <c r="H137" s="7"/>
      <c r="I137" s="6"/>
      <c r="J137" s="7"/>
      <c r="K137" s="6">
        <f t="shared" si="5"/>
        <v>194000</v>
      </c>
    </row>
    <row r="138" spans="1:13" ht="14.1" customHeight="1" x14ac:dyDescent="0.25">
      <c r="A138" s="23" t="s">
        <v>69</v>
      </c>
      <c r="B138" s="23"/>
      <c r="C138" s="23"/>
      <c r="D138" s="23"/>
      <c r="E138" s="24" t="s">
        <v>69</v>
      </c>
      <c r="F138" s="25">
        <f>F9+F12+F20+F31+F43+F52+F63+F71+F78+F136+F35</f>
        <v>4686.6499999999996</v>
      </c>
      <c r="G138" s="26">
        <f>G9+G12+G20+G31+G43+G52+G63+G71+G78+G136+G35</f>
        <v>162788072.19999999</v>
      </c>
      <c r="H138" s="25">
        <f>H9+H12+H20+H31+H43+H52+H63+H71+H78+H136+H35</f>
        <v>13.600000000000001</v>
      </c>
      <c r="I138" s="26">
        <f>I9+I12+I20+I31+I43+I52+I63+I71+I78+I136+I35</f>
        <v>10195926.06766735</v>
      </c>
      <c r="J138" s="25">
        <f>J9+J12+J20+J31+J43+J52+J63+J71+J78+J136+J35</f>
        <v>4700.25</v>
      </c>
      <c r="K138" s="26">
        <f>G138+I138</f>
        <v>172983998.26766735</v>
      </c>
    </row>
    <row r="140" spans="1:13" x14ac:dyDescent="0.25">
      <c r="F140" s="14"/>
      <c r="G140" s="16"/>
      <c r="H140" s="14"/>
      <c r="I140" s="16"/>
      <c r="J140" s="14"/>
      <c r="K140" s="16"/>
    </row>
    <row r="141" spans="1:13" x14ac:dyDescent="0.25">
      <c r="F141" s="14"/>
      <c r="G141" s="16"/>
      <c r="H141" s="14"/>
      <c r="I141" s="16"/>
      <c r="J141" s="14"/>
      <c r="K141" s="16"/>
    </row>
    <row r="142" spans="1:13" x14ac:dyDescent="0.25">
      <c r="F142" s="14"/>
      <c r="H142" s="14"/>
      <c r="J142" s="14"/>
      <c r="K142" s="16"/>
    </row>
    <row r="153" spans="7:11" x14ac:dyDescent="0.25">
      <c r="G153" s="16"/>
      <c r="I153" s="16"/>
      <c r="K153" s="16"/>
    </row>
  </sheetData>
  <autoFilter ref="A8:K138" xr:uid="{96517A85-F2D9-4CEE-A467-2D8322BA8C21}"/>
  <mergeCells count="4">
    <mergeCell ref="F7:G7"/>
    <mergeCell ref="H7:I7"/>
    <mergeCell ref="J7:K7"/>
    <mergeCell ref="G2:K4"/>
  </mergeCells>
  <pageMargins left="0.70866141732283472" right="0.70866141732283472" top="0.74803149606299213" bottom="0.74803149606299213" header="0.31496062992125984" footer="0.31496062992125984"/>
  <pageSetup paperSize="9" scale="73" fitToHeight="5" orientation="landscape" r:id="rId1"/>
  <ignoredErrors>
    <ignoredError sqref="G7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F1A3-401A-46F7-82E9-862353861AA3}">
  <sheetPr>
    <pageSetUpPr fitToPage="1"/>
  </sheetPr>
  <dimension ref="A2:F34"/>
  <sheetViews>
    <sheetView zoomScale="84" zoomScaleNormal="84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24" sqref="F24"/>
    </sheetView>
  </sheetViews>
  <sheetFormatPr defaultColWidth="8.77734375" defaultRowHeight="13.8" x14ac:dyDescent="0.25"/>
  <cols>
    <col min="1" max="1" width="45.5546875" style="1" bestFit="1" customWidth="1"/>
    <col min="2" max="2" width="12.77734375" style="2" bestFit="1" customWidth="1"/>
    <col min="3" max="3" width="14.77734375" style="2" customWidth="1"/>
    <col min="4" max="4" width="14.6640625" style="2" customWidth="1"/>
    <col min="5" max="5" width="18.5546875" style="2" customWidth="1"/>
    <col min="6" max="16384" width="8.77734375" style="1"/>
  </cols>
  <sheetData>
    <row r="2" spans="1:6" ht="12.45" customHeight="1" x14ac:dyDescent="0.25">
      <c r="B2" s="41" t="s">
        <v>0</v>
      </c>
      <c r="C2" s="41"/>
      <c r="D2" s="41"/>
      <c r="E2" s="41"/>
      <c r="F2" s="8"/>
    </row>
    <row r="3" spans="1:6" ht="20.55" customHeight="1" x14ac:dyDescent="0.25">
      <c r="B3" s="41"/>
      <c r="C3" s="41"/>
      <c r="D3" s="41"/>
      <c r="E3" s="41"/>
      <c r="F3" s="8"/>
    </row>
    <row r="4" spans="1:6" ht="20.55" customHeight="1" x14ac:dyDescent="0.25">
      <c r="B4" s="35"/>
      <c r="C4" s="35"/>
      <c r="D4" s="35"/>
      <c r="E4" s="35"/>
      <c r="F4" s="8"/>
    </row>
    <row r="5" spans="1:6" ht="20.55" customHeight="1" x14ac:dyDescent="0.25">
      <c r="A5" s="3" t="s">
        <v>101</v>
      </c>
      <c r="B5" s="35"/>
      <c r="C5" s="35"/>
      <c r="D5" s="35"/>
      <c r="E5" s="35"/>
      <c r="F5" s="8"/>
    </row>
    <row r="6" spans="1:6" x14ac:dyDescent="0.25">
      <c r="E6" s="8"/>
      <c r="F6" s="8"/>
    </row>
    <row r="7" spans="1:6" x14ac:dyDescent="0.25">
      <c r="A7" s="10" t="s">
        <v>97</v>
      </c>
      <c r="B7" s="13" t="s">
        <v>98</v>
      </c>
      <c r="C7" s="13" t="s">
        <v>99</v>
      </c>
      <c r="D7" s="13" t="s">
        <v>100</v>
      </c>
      <c r="E7" s="13" t="s">
        <v>69</v>
      </c>
    </row>
    <row r="8" spans="1:6" x14ac:dyDescent="0.25">
      <c r="A8" s="4" t="s">
        <v>70</v>
      </c>
      <c r="B8" s="12">
        <v>244299.15772656578</v>
      </c>
      <c r="C8" s="12">
        <v>127164.74682738158</v>
      </c>
      <c r="D8" s="12">
        <v>19456.103650402263</v>
      </c>
      <c r="E8" s="12">
        <f>SUM(B8:D8)</f>
        <v>390920.00820434967</v>
      </c>
    </row>
    <row r="9" spans="1:6" x14ac:dyDescent="0.25">
      <c r="A9" s="4" t="s">
        <v>71</v>
      </c>
      <c r="B9" s="12">
        <v>6458577.5884151813</v>
      </c>
      <c r="C9" s="12">
        <v>138083.99793791122</v>
      </c>
      <c r="D9" s="12">
        <v>541528.21826953243</v>
      </c>
      <c r="E9" s="12">
        <f t="shared" ref="E9:E33" si="0">SUM(B9:D9)</f>
        <v>7138189.804622625</v>
      </c>
    </row>
    <row r="10" spans="1:6" x14ac:dyDescent="0.25">
      <c r="A10" s="4" t="s">
        <v>72</v>
      </c>
      <c r="B10" s="12">
        <v>2515256.9084834773</v>
      </c>
      <c r="C10" s="12">
        <v>203950.46594251116</v>
      </c>
      <c r="D10" s="12">
        <v>175104.9328536207</v>
      </c>
      <c r="E10" s="12">
        <f t="shared" si="0"/>
        <v>2894312.3072796091</v>
      </c>
    </row>
    <row r="11" spans="1:6" x14ac:dyDescent="0.25">
      <c r="A11" s="4" t="s">
        <v>73</v>
      </c>
      <c r="B11" s="12">
        <v>4650869.0601846492</v>
      </c>
      <c r="C11" s="12">
        <v>342289.08631624625</v>
      </c>
      <c r="D11" s="12">
        <v>486078.32286588452</v>
      </c>
      <c r="E11" s="12">
        <f t="shared" si="0"/>
        <v>5479236.4693667805</v>
      </c>
    </row>
    <row r="12" spans="1:6" x14ac:dyDescent="0.25">
      <c r="A12" s="4" t="s">
        <v>74</v>
      </c>
      <c r="B12" s="12">
        <v>3895906.0407242994</v>
      </c>
      <c r="C12" s="12">
        <v>317666.016327722</v>
      </c>
      <c r="D12" s="12">
        <v>350209.8657072428</v>
      </c>
      <c r="E12" s="12">
        <f t="shared" si="0"/>
        <v>4563781.9227592647</v>
      </c>
    </row>
    <row r="13" spans="1:6" x14ac:dyDescent="0.25">
      <c r="A13" s="4" t="s">
        <v>75</v>
      </c>
      <c r="B13" s="12">
        <v>192344.83644045657</v>
      </c>
      <c r="C13" s="12">
        <v>153805.05825043056</v>
      </c>
      <c r="D13" s="12">
        <v>16213.419708668622</v>
      </c>
      <c r="E13" s="12">
        <f t="shared" si="0"/>
        <v>362363.31439955573</v>
      </c>
    </row>
    <row r="14" spans="1:6" x14ac:dyDescent="0.25">
      <c r="A14" s="4" t="s">
        <v>76</v>
      </c>
      <c r="B14" s="12">
        <v>155471.56812354337</v>
      </c>
      <c r="C14" s="12">
        <v>27156.129730043194</v>
      </c>
      <c r="D14" s="12">
        <v>16213.419708668634</v>
      </c>
      <c r="E14" s="12">
        <f t="shared" si="0"/>
        <v>198841.11756225521</v>
      </c>
    </row>
    <row r="15" spans="1:6" x14ac:dyDescent="0.25">
      <c r="A15" s="4" t="s">
        <v>77</v>
      </c>
      <c r="B15" s="12">
        <v>20156288.598126128</v>
      </c>
      <c r="C15" s="12">
        <v>3204927.8028386375</v>
      </c>
      <c r="D15" s="12">
        <v>1799689.5876622123</v>
      </c>
      <c r="E15" s="12">
        <f t="shared" si="0"/>
        <v>25160905.988626979</v>
      </c>
    </row>
    <row r="16" spans="1:6" x14ac:dyDescent="0.25">
      <c r="A16" s="4" t="s">
        <v>78</v>
      </c>
      <c r="B16" s="12">
        <v>3363262.2421057001</v>
      </c>
      <c r="C16" s="12">
        <v>393354.13622529095</v>
      </c>
      <c r="D16" s="12">
        <v>282113.50293083367</v>
      </c>
      <c r="E16" s="12">
        <f t="shared" si="0"/>
        <v>4038729.8812618246</v>
      </c>
    </row>
    <row r="17" spans="1:5" x14ac:dyDescent="0.25">
      <c r="A17" s="4" t="s">
        <v>79</v>
      </c>
      <c r="B17" s="12">
        <v>48073.498046303444</v>
      </c>
      <c r="C17" s="12">
        <v>227558.73334710443</v>
      </c>
      <c r="D17" s="12">
        <v>3242.6839417337214</v>
      </c>
      <c r="E17" s="12">
        <f t="shared" si="0"/>
        <v>278874.91533514159</v>
      </c>
    </row>
    <row r="18" spans="1:5" x14ac:dyDescent="0.25">
      <c r="A18" s="4" t="s">
        <v>80</v>
      </c>
      <c r="B18" s="12">
        <v>4151318.6683822651</v>
      </c>
      <c r="C18" s="12">
        <v>476553.24452674278</v>
      </c>
      <c r="D18" s="12">
        <v>253577.88424357772</v>
      </c>
      <c r="E18" s="12">
        <f t="shared" si="0"/>
        <v>4881449.7971525853</v>
      </c>
    </row>
    <row r="19" spans="1:5" x14ac:dyDescent="0.25">
      <c r="A19" s="4" t="s">
        <v>81</v>
      </c>
      <c r="B19" s="12">
        <v>4437666.7050832873</v>
      </c>
      <c r="C19" s="12">
        <v>307831.67568654683</v>
      </c>
      <c r="D19" s="12">
        <v>369665.96935764456</v>
      </c>
      <c r="E19" s="12">
        <f t="shared" si="0"/>
        <v>5115164.3501274781</v>
      </c>
    </row>
    <row r="20" spans="1:5" x14ac:dyDescent="0.25">
      <c r="A20" s="4" t="s">
        <v>82</v>
      </c>
      <c r="B20" s="12">
        <v>25854171.811999526</v>
      </c>
      <c r="C20" s="12">
        <v>5023366.9074796019</v>
      </c>
      <c r="D20" s="12">
        <v>2409314.1687081512</v>
      </c>
      <c r="E20" s="12">
        <f t="shared" si="0"/>
        <v>33286852.888187282</v>
      </c>
    </row>
    <row r="21" spans="1:5" x14ac:dyDescent="0.25">
      <c r="A21" s="4" t="s">
        <v>83</v>
      </c>
      <c r="B21" s="12">
        <f>12156950.4834781+6164.91</f>
        <v>12163115.393478099</v>
      </c>
      <c r="C21" s="12">
        <v>3574328.0225777645</v>
      </c>
      <c r="D21" s="12">
        <v>1144667.4314320039</v>
      </c>
      <c r="E21" s="12">
        <f t="shared" si="0"/>
        <v>16882110.847487867</v>
      </c>
    </row>
    <row r="22" spans="1:5" x14ac:dyDescent="0.25">
      <c r="A22" s="4" t="s">
        <v>84</v>
      </c>
      <c r="B22" s="12">
        <v>12706652.245545989</v>
      </c>
      <c r="C22" s="12">
        <v>1037448.3060087423</v>
      </c>
      <c r="D22" s="12">
        <v>1076571.068655597</v>
      </c>
      <c r="E22" s="12">
        <f t="shared" si="0"/>
        <v>14820671.620210329</v>
      </c>
    </row>
    <row r="23" spans="1:5" x14ac:dyDescent="0.25">
      <c r="A23" s="4" t="s">
        <v>85</v>
      </c>
      <c r="B23" s="12">
        <v>9368505.8722459786</v>
      </c>
      <c r="C23" s="12">
        <v>311657.82914187666</v>
      </c>
      <c r="D23" s="12">
        <v>846340.50879250059</v>
      </c>
      <c r="E23" s="12">
        <f t="shared" si="0"/>
        <v>10526504.210180357</v>
      </c>
    </row>
    <row r="24" spans="1:5" x14ac:dyDescent="0.25">
      <c r="A24" s="4" t="s">
        <v>86</v>
      </c>
      <c r="B24" s="12">
        <v>1962358.7375438358</v>
      </c>
      <c r="C24" s="12">
        <v>213404.15251659125</v>
      </c>
      <c r="D24" s="12">
        <v>132950.04161108308</v>
      </c>
      <c r="E24" s="12">
        <f t="shared" si="0"/>
        <v>2308712.9316715105</v>
      </c>
    </row>
    <row r="25" spans="1:5" x14ac:dyDescent="0.25">
      <c r="A25" s="4" t="s">
        <v>87</v>
      </c>
      <c r="B25" s="12">
        <v>48073.498046303444</v>
      </c>
      <c r="C25" s="12">
        <v>1672745.0632089253</v>
      </c>
      <c r="D25" s="12">
        <v>3242.6839417337237</v>
      </c>
      <c r="E25" s="12">
        <f t="shared" si="0"/>
        <v>1724061.2451969625</v>
      </c>
    </row>
    <row r="26" spans="1:5" x14ac:dyDescent="0.25">
      <c r="A26" s="4" t="s">
        <v>88</v>
      </c>
      <c r="B26" s="12">
        <v>19867952.922472227</v>
      </c>
      <c r="C26" s="12">
        <v>2867856.4483629349</v>
      </c>
      <c r="D26" s="12">
        <v>1530546.8204983124</v>
      </c>
      <c r="E26" s="12">
        <f t="shared" si="0"/>
        <v>24266356.191333476</v>
      </c>
    </row>
    <row r="27" spans="1:5" x14ac:dyDescent="0.25">
      <c r="A27" s="4" t="s">
        <v>89</v>
      </c>
      <c r="B27" s="12">
        <v>2371296.3271809104</v>
      </c>
      <c r="C27" s="12">
        <v>1240508.7724029606</v>
      </c>
      <c r="D27" s="12">
        <v>210774.45621269179</v>
      </c>
      <c r="E27" s="12">
        <f t="shared" si="0"/>
        <v>3822579.5557965627</v>
      </c>
    </row>
    <row r="28" spans="1:5" x14ac:dyDescent="0.25">
      <c r="A28" s="4" t="s">
        <v>90</v>
      </c>
      <c r="B28" s="12">
        <v>1155215.8988767844</v>
      </c>
      <c r="C28" s="12">
        <v>54726.102113425884</v>
      </c>
      <c r="D28" s="12">
        <v>107008.57007721283</v>
      </c>
      <c r="E28" s="12">
        <f t="shared" si="0"/>
        <v>1316950.5710674231</v>
      </c>
    </row>
    <row r="29" spans="1:5" x14ac:dyDescent="0.25">
      <c r="A29" s="4" t="s">
        <v>91</v>
      </c>
      <c r="B29" s="12"/>
      <c r="C29" s="12">
        <v>12402.754305800408</v>
      </c>
      <c r="D29" s="12">
        <v>48640.259126005883</v>
      </c>
      <c r="E29" s="12">
        <f t="shared" si="0"/>
        <v>61043.013431806292</v>
      </c>
    </row>
    <row r="30" spans="1:5" x14ac:dyDescent="0.25">
      <c r="A30" s="4" t="s">
        <v>92</v>
      </c>
      <c r="B30" s="12">
        <v>466818.23553347355</v>
      </c>
      <c r="C30" s="12">
        <v>176331.69720629539</v>
      </c>
      <c r="D30" s="12">
        <v>45397.575184272064</v>
      </c>
      <c r="E30" s="12">
        <f t="shared" si="0"/>
        <v>688547.5079240409</v>
      </c>
    </row>
    <row r="31" spans="1:5" x14ac:dyDescent="0.25">
      <c r="A31" s="4" t="s">
        <v>93</v>
      </c>
      <c r="B31" s="12">
        <v>270610.96391808678</v>
      </c>
      <c r="C31" s="12">
        <v>5787.9520093735173</v>
      </c>
      <c r="D31" s="12">
        <v>22698.787592136028</v>
      </c>
      <c r="E31" s="12">
        <f t="shared" si="0"/>
        <v>299097.70351959631</v>
      </c>
    </row>
    <row r="32" spans="1:5" x14ac:dyDescent="0.25">
      <c r="A32" s="4" t="s">
        <v>94</v>
      </c>
      <c r="B32" s="12">
        <v>51451.987312381127</v>
      </c>
      <c r="C32" s="12">
        <v>826.85028705336072</v>
      </c>
      <c r="D32" s="12">
        <v>3242.6839417337228</v>
      </c>
      <c r="E32" s="12">
        <f t="shared" si="0"/>
        <v>55521.521541168215</v>
      </c>
    </row>
    <row r="33" spans="1:5" x14ac:dyDescent="0.25">
      <c r="A33" s="4" t="s">
        <v>95</v>
      </c>
      <c r="B33" s="12">
        <v>2090538.3133933307</v>
      </c>
      <c r="C33" s="12">
        <v>153332.6677038043</v>
      </c>
      <c r="D33" s="12">
        <v>178347.61679535487</v>
      </c>
      <c r="E33" s="12">
        <f t="shared" si="0"/>
        <v>2422218.5978924897</v>
      </c>
    </row>
    <row r="34" spans="1:5" x14ac:dyDescent="0.25">
      <c r="A34" s="10" t="s">
        <v>69</v>
      </c>
      <c r="B34" s="11">
        <f>SUM(B8:B33)</f>
        <v>138646097.07938877</v>
      </c>
      <c r="C34" s="11">
        <f t="shared" ref="C34:E34" si="1">SUM(C8:C33)</f>
        <v>22265064.619281717</v>
      </c>
      <c r="D34" s="11">
        <f t="shared" si="1"/>
        <v>12072836.58346881</v>
      </c>
      <c r="E34" s="11">
        <f t="shared" si="1"/>
        <v>172983998.28213933</v>
      </c>
    </row>
  </sheetData>
  <mergeCells count="1">
    <mergeCell ref="B2:E3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üksuste põhine jaotus</vt:lpstr>
      <vt:lpstr>teenuspõhine jaotus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Šalneva</dc:creator>
  <cp:lastModifiedBy>Jana Šalneva</cp:lastModifiedBy>
  <cp:lastPrinted>2024-03-25T08:41:26Z</cp:lastPrinted>
  <dcterms:created xsi:type="dcterms:W3CDTF">2023-03-28T06:02:44Z</dcterms:created>
  <dcterms:modified xsi:type="dcterms:W3CDTF">2024-03-26T05:45:22Z</dcterms:modified>
</cp:coreProperties>
</file>